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 tabRatio="836"/>
  </bookViews>
  <sheets>
    <sheet name="Sažetak" sheetId="992" r:id="rId1"/>
    <sheet name="Račun prihoda i rashoda " sheetId="993" r:id="rId2"/>
    <sheet name="Rashodi i prihodi prema izvoru" sheetId="994" r:id="rId3"/>
    <sheet name="Rashodi prema funkcijskoj kl." sheetId="995" r:id="rId4"/>
    <sheet name="Račun financiranja" sheetId="998" r:id="rId5"/>
    <sheet name="Račun financiranja prema izvoru" sheetId="999" r:id="rId6"/>
    <sheet name="Preneseni višak-manjak" sheetId="997" state="hidden" r:id="rId7"/>
    <sheet name="Programska klasifikacija" sheetId="1000" r:id="rId8"/>
    <sheet name="Plan rashoda-UK" sheetId="1007" state="hidden" r:id="rId9"/>
    <sheet name="Plan prihoda-UK" sheetId="1008" state="hidden" r:id="rId10"/>
    <sheet name="Programska klasifikacija-2.raz" sheetId="1006" state="hidden" r:id="rId11"/>
  </sheets>
  <definedNames>
    <definedName name="_xlnm._FilterDatabase" localSheetId="9" hidden="1">'Plan prihoda-UK'!$A$7:$AD$88</definedName>
    <definedName name="_xlnm._FilterDatabase" localSheetId="8" hidden="1">'Plan rashoda-UK'!$A$7:$AC$7</definedName>
    <definedName name="_xlnm._FilterDatabase" localSheetId="7" hidden="1">'Programska klasifikacija'!$A$7:$AD$1348</definedName>
    <definedName name="_xlnm._FilterDatabase" localSheetId="10" hidden="1">'Programska klasifikacija-2.raz'!$A$7:$M$1239</definedName>
    <definedName name="_xlnm._FilterDatabase" localSheetId="1" hidden="1">'Račun prihoda i rashoda '!$A$5:$L$16</definedName>
    <definedName name="_xlnm._FilterDatabase" localSheetId="0" hidden="1">Sažetak!$A$9:$O$9</definedName>
    <definedName name="_xlnm.Print_Titles" localSheetId="9">'Plan prihoda-UK'!$6:$7</definedName>
    <definedName name="_xlnm.Print_Titles" localSheetId="8">'Plan rashoda-UK'!$6:$7</definedName>
    <definedName name="_xlnm.Print_Titles" localSheetId="7">'Programska klasifikacija'!$6:$7</definedName>
    <definedName name="_xlnm.Print_Titles" localSheetId="10">'Programska klasifikacija-2.raz'!$6:$7</definedName>
    <definedName name="_xlnm.Print_Area" localSheetId="9">'Plan prihoda-UK'!$I$1:$S$95</definedName>
    <definedName name="_xlnm.Print_Area" localSheetId="8">'Plan rashoda-UK'!$G$1:$P$287</definedName>
    <definedName name="_xlnm.Print_Area" localSheetId="7">'Programska klasifikacija'!$I$1:$S$1355</definedName>
    <definedName name="_xlnm.Print_Area" localSheetId="10">'Programska klasifikacija-2.raz'!$A$1:$K$1246</definedName>
    <definedName name="Z_26DD1F01_CF8A_43D9_9DB0_797700BC8490_.wvu.Cols" localSheetId="9" hidden="1">'Plan prihoda-UK'!#REF!</definedName>
    <definedName name="Z_26DD1F01_CF8A_43D9_9DB0_797700BC8490_.wvu.Cols" localSheetId="8" hidden="1">'Plan rashoda-UK'!#REF!</definedName>
    <definedName name="Z_26DD1F01_CF8A_43D9_9DB0_797700BC8490_.wvu.Cols" localSheetId="7" hidden="1">'Programska klasifikacija'!#REF!</definedName>
    <definedName name="Z_26DD1F01_CF8A_43D9_9DB0_797700BC8490_.wvu.Cols" localSheetId="10" hidden="1">'Programska klasifikacija-2.raz'!#REF!</definedName>
    <definedName name="Z_26DD1F01_CF8A_43D9_9DB0_797700BC8490_.wvu.FilterData" localSheetId="9" hidden="1">'Plan prihoda-UK'!#REF!</definedName>
    <definedName name="Z_26DD1F01_CF8A_43D9_9DB0_797700BC8490_.wvu.FilterData" localSheetId="8" hidden="1">'Plan rashoda-UK'!#REF!</definedName>
    <definedName name="Z_26DD1F01_CF8A_43D9_9DB0_797700BC8490_.wvu.FilterData" localSheetId="7" hidden="1">'Programska klasifikacija'!#REF!</definedName>
    <definedName name="Z_26DD1F01_CF8A_43D9_9DB0_797700BC8490_.wvu.FilterData" localSheetId="10" hidden="1">'Programska klasifikacija-2.raz'!#REF!</definedName>
    <definedName name="Z_26DD1F01_CF8A_43D9_9DB0_797700BC8490_.wvu.PrintArea" localSheetId="9" hidden="1">'Plan prihoda-UK'!$I$5:$S$95</definedName>
    <definedName name="Z_26DD1F01_CF8A_43D9_9DB0_797700BC8490_.wvu.PrintArea" localSheetId="8" hidden="1">'Plan rashoda-UK'!$G$5:$P$287</definedName>
    <definedName name="Z_26DD1F01_CF8A_43D9_9DB0_797700BC8490_.wvu.PrintArea" localSheetId="7" hidden="1">'Programska klasifikacija'!$I$5:$S$1355</definedName>
    <definedName name="Z_26DD1F01_CF8A_43D9_9DB0_797700BC8490_.wvu.PrintArea" localSheetId="10" hidden="1">'Programska klasifikacija-2.raz'!$A$5:$K$1246</definedName>
    <definedName name="Z_CFC6D6B8_215D_4280_8C77_EE993EC512F9_.wvu.Cols" localSheetId="9" hidden="1">'Plan prihoda-UK'!#REF!</definedName>
    <definedName name="Z_CFC6D6B8_215D_4280_8C77_EE993EC512F9_.wvu.Cols" localSheetId="8" hidden="1">'Plan rashoda-UK'!#REF!</definedName>
    <definedName name="Z_CFC6D6B8_215D_4280_8C77_EE993EC512F9_.wvu.Cols" localSheetId="7" hidden="1">'Programska klasifikacija'!#REF!</definedName>
    <definedName name="Z_CFC6D6B8_215D_4280_8C77_EE993EC512F9_.wvu.Cols" localSheetId="10" hidden="1">'Programska klasifikacija-2.raz'!#REF!</definedName>
    <definedName name="Z_CFC6D6B8_215D_4280_8C77_EE993EC512F9_.wvu.FilterData" localSheetId="9" hidden="1">'Plan prihoda-UK'!#REF!</definedName>
    <definedName name="Z_CFC6D6B8_215D_4280_8C77_EE993EC512F9_.wvu.FilterData" localSheetId="8" hidden="1">'Plan rashoda-UK'!#REF!</definedName>
    <definedName name="Z_CFC6D6B8_215D_4280_8C77_EE993EC512F9_.wvu.FilterData" localSheetId="7" hidden="1">'Programska klasifikacija'!#REF!</definedName>
    <definedName name="Z_CFC6D6B8_215D_4280_8C77_EE993EC512F9_.wvu.FilterData" localSheetId="10" hidden="1">'Programska klasifikacija-2.raz'!#REF!</definedName>
    <definedName name="Z_CFC6D6B8_215D_4280_8C77_EE993EC512F9_.wvu.PrintArea" localSheetId="9" hidden="1">'Plan prihoda-UK'!$I$5:$S$95</definedName>
    <definedName name="Z_CFC6D6B8_215D_4280_8C77_EE993EC512F9_.wvu.PrintArea" localSheetId="8" hidden="1">'Plan rashoda-UK'!$G$5:$P$287</definedName>
    <definedName name="Z_CFC6D6B8_215D_4280_8C77_EE993EC512F9_.wvu.PrintArea" localSheetId="7" hidden="1">'Programska klasifikacija'!$I$5:$S$1355</definedName>
    <definedName name="Z_CFC6D6B8_215D_4280_8C77_EE993EC512F9_.wvu.PrintArea" localSheetId="10" hidden="1">'Programska klasifikacija-2.raz'!$A$5:$K$1246</definedName>
    <definedName name="Z_CFC6D6B8_215D_4280_8C77_EE993EC512F9_.wvu.Rows" localSheetId="9" hidden="1">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prihoda-UK'!#REF!,'Plan prihoda-UK'!#REF!</definedName>
    <definedName name="Z_CFC6D6B8_215D_4280_8C77_EE993EC512F9_.wvu.Rows" localSheetId="8" hidden="1">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rashoda-UK'!#REF!,'Plan rashoda-UK'!#REF!</definedName>
    <definedName name="Z_CFC6D6B8_215D_4280_8C77_EE993EC512F9_.wvu.Rows" localSheetId="7" hidden="1">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klasifikacija'!$429:$438,'Programska klasifikacija'!#REF!,'Programska klasifikacija'!#REF!,'Programska klasifikacija'!#REF!,'Programska klasifikacija'!#REF!,'Programska klasifikacija'!#REF!,'Programska klasifikacija'!$1194:$1194,'Programska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klasifikacija'!$926:$926,'Programska klasifikacija'!$795:$799,'Programska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klasifikacija'!#REF!,'Programska klasifikacija'!$1063:$1067,'Programska klasifikacija'!#REF!,'Programska klasifikacija'!#REF!,'Programska klasifikacija'!#REF!,'Programska klasifikacija'!#REF!,'Programska klasifikacija'!#REF!,'Programska klasifikacija'!#REF!,'Programska klasifikacija'!#REF!</definedName>
    <definedName name="Z_CFC6D6B8_215D_4280_8C77_EE993EC512F9_.wvu.Rows" localSheetId="10" hidden="1">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klasifikacija-2.raz'!$428:$437,'Programska klasifikacija-2.raz'!#REF!,'Programska klasifikacija-2.raz'!#REF!,'Programska klasifikacija-2.raz'!#REF!,'Programska klasifikacija-2.raz'!#REF!,'Programska klasifikacija-2.raz'!#REF!,'Programska klasifikacija-2.raz'!$1081:$1081,'Programska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klasifikacija-2.raz'!$794:$794,'Programska klasifikacija-2.raz'!$678:$682,'Programska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klasifikacija-2.raz'!$955:$959,'Programska klasifikacija-2.raz'!#REF!,'Programska klasifikacija-2.raz'!#REF!,'Programska klasifikacija-2.raz'!#REF!,'Programska klasifikacija-2.raz'!#REF!,'Programska klasifikacija-2.raz'!#REF!,'Programska klasifikacija-2.raz'!#REF!,'Programska klasifikacija-2.raz'!#REF!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994" l="1"/>
  <c r="AC8" i="1000"/>
  <c r="AD8" i="1000"/>
  <c r="AE8" i="1000"/>
  <c r="P8" i="993"/>
  <c r="P7" i="993" s="1"/>
  <c r="Q8" i="993"/>
  <c r="O8" i="993"/>
  <c r="AB16" i="1000" l="1"/>
  <c r="L38" i="992"/>
  <c r="N38" i="992"/>
  <c r="O38" i="992"/>
  <c r="AB241" i="1000"/>
  <c r="AB532" i="1000"/>
  <c r="K38" i="992" l="1"/>
  <c r="AB409" i="1000" l="1"/>
  <c r="AB497" i="1000"/>
  <c r="AD1192" i="1000" l="1"/>
  <c r="AD1191" i="1000" s="1"/>
  <c r="AC1191" i="1000"/>
  <c r="Z1192" i="1000"/>
  <c r="Z1191" i="1000" s="1"/>
  <c r="N1190" i="1000"/>
  <c r="R1196" i="1000"/>
  <c r="AB1195" i="1000"/>
  <c r="AB1194" i="1000" s="1"/>
  <c r="AB1193" i="1000" s="1"/>
  <c r="AB1192" i="1000" s="1"/>
  <c r="AB1191" i="1000" s="1"/>
  <c r="AA1195" i="1000"/>
  <c r="AA1194" i="1000" s="1"/>
  <c r="AA1193" i="1000" s="1"/>
  <c r="AA1192" i="1000" s="1"/>
  <c r="AA1191" i="1000" s="1"/>
  <c r="Z1195" i="1000"/>
  <c r="Y1195" i="1000"/>
  <c r="X1195" i="1000"/>
  <c r="X1194" i="1000" s="1"/>
  <c r="X1193" i="1000" s="1"/>
  <c r="W1195" i="1000"/>
  <c r="W1194" i="1000" s="1"/>
  <c r="W1193" i="1000" s="1"/>
  <c r="V1195" i="1000"/>
  <c r="U1195" i="1000"/>
  <c r="T1195" i="1000"/>
  <c r="T1194" i="1000" s="1"/>
  <c r="T1193" i="1000" s="1"/>
  <c r="S1195" i="1000"/>
  <c r="S1194" i="1000" s="1"/>
  <c r="S1193" i="1000" s="1"/>
  <c r="R1195" i="1000"/>
  <c r="Q1195" i="1000"/>
  <c r="Z1194" i="1000"/>
  <c r="Z1193" i="1000" s="1"/>
  <c r="Y1194" i="1000"/>
  <c r="Y1193" i="1000" s="1"/>
  <c r="V1194" i="1000"/>
  <c r="U1194" i="1000"/>
  <c r="U1193" i="1000" s="1"/>
  <c r="R1194" i="1000"/>
  <c r="Q1194" i="1000"/>
  <c r="Q1193" i="1000" s="1"/>
  <c r="V1193" i="1000"/>
  <c r="R1193" i="1000"/>
  <c r="O20" i="994"/>
  <c r="P20" i="994"/>
  <c r="Q20" i="994"/>
  <c r="R20" i="994"/>
  <c r="N20" i="994"/>
  <c r="AA81" i="1008"/>
  <c r="AB81" i="1008"/>
  <c r="H246" i="1000"/>
  <c r="R246" i="1000"/>
  <c r="G246" i="1000"/>
  <c r="F246" i="1000"/>
  <c r="AB245" i="1000"/>
  <c r="AB244" i="1000" s="1"/>
  <c r="AA245" i="1000"/>
  <c r="AA244" i="1000" s="1"/>
  <c r="Z245" i="1000"/>
  <c r="Z244" i="1000" s="1"/>
  <c r="Y245" i="1000"/>
  <c r="Y244" i="1000" s="1"/>
  <c r="X245" i="1000"/>
  <c r="W245" i="1000"/>
  <c r="V245" i="1000"/>
  <c r="V244" i="1000" s="1"/>
  <c r="U245" i="1000"/>
  <c r="T245" i="1000"/>
  <c r="T244" i="1000" s="1"/>
  <c r="S245" i="1000"/>
  <c r="S244" i="1000" s="1"/>
  <c r="R245" i="1000"/>
  <c r="R244" i="1000" s="1"/>
  <c r="Q245" i="1000"/>
  <c r="Q244" i="1000" s="1"/>
  <c r="X244" i="1000"/>
  <c r="W244" i="1000"/>
  <c r="U244" i="1000"/>
  <c r="V19" i="1007"/>
  <c r="V18" i="1007" s="1"/>
  <c r="U19" i="1007"/>
  <c r="U18" i="1007"/>
  <c r="R22" i="1000"/>
  <c r="R21" i="1000" s="1"/>
  <c r="R20" i="1000" s="1"/>
  <c r="AB21" i="1000"/>
  <c r="AB20" i="1000" s="1"/>
  <c r="AA21" i="1000"/>
  <c r="AA20" i="1000" s="1"/>
  <c r="Z21" i="1000"/>
  <c r="Z20" i="1000" s="1"/>
  <c r="Y21" i="1000"/>
  <c r="Y20" i="1000" s="1"/>
  <c r="X21" i="1000"/>
  <c r="W21" i="1000"/>
  <c r="V21" i="1000"/>
  <c r="V20" i="1000" s="1"/>
  <c r="U21" i="1000"/>
  <c r="U20" i="1000" s="1"/>
  <c r="T21" i="1000"/>
  <c r="S21" i="1000"/>
  <c r="Q21" i="1000"/>
  <c r="Q20" i="1000" s="1"/>
  <c r="X20" i="1000"/>
  <c r="W20" i="1000"/>
  <c r="T20" i="1000"/>
  <c r="S20" i="1000"/>
  <c r="AB78" i="1000"/>
  <c r="AB50" i="1008"/>
  <c r="AA1190" i="1000" l="1"/>
  <c r="AA1189" i="1000" s="1"/>
  <c r="O33" i="994" s="1"/>
  <c r="AB1189" i="1000"/>
  <c r="AB1190" i="1000"/>
  <c r="Z1190" i="1000"/>
  <c r="Z1189" i="1000" s="1"/>
  <c r="N33" i="994" s="1"/>
  <c r="AD1189" i="1000"/>
  <c r="R33" i="994" s="1"/>
  <c r="AD1190" i="1000"/>
  <c r="AC1190" i="1000"/>
  <c r="AC1189" i="1000"/>
  <c r="Q33" i="994" s="1"/>
  <c r="G244" i="1000"/>
  <c r="G245" i="1000"/>
  <c r="F244" i="1000"/>
  <c r="F245" i="1000"/>
  <c r="H244" i="1000"/>
  <c r="H245" i="1000"/>
  <c r="N8" i="993"/>
  <c r="AC9" i="1008"/>
  <c r="AD9" i="1008"/>
  <c r="AA9" i="1008"/>
  <c r="AB24" i="1008"/>
  <c r="AB1137" i="1000" l="1"/>
  <c r="AB1122" i="1000"/>
  <c r="AB23" i="1008"/>
  <c r="AB22" i="1008" s="1"/>
  <c r="AB21" i="1008" s="1"/>
  <c r="AE345" i="1000"/>
  <c r="AB71" i="1000" l="1"/>
  <c r="R96" i="1008"/>
  <c r="N14" i="993" l="1"/>
  <c r="M14" i="993"/>
  <c r="AC73" i="1008"/>
  <c r="AD73" i="1008"/>
  <c r="Z73" i="1008"/>
  <c r="AC74" i="1008"/>
  <c r="AD74" i="1008"/>
  <c r="Z74" i="1008"/>
  <c r="AC75" i="1008"/>
  <c r="AD75" i="1008"/>
  <c r="Z75" i="1008"/>
  <c r="AA76" i="1008"/>
  <c r="AA75" i="1008" s="1"/>
  <c r="AA74" i="1008" s="1"/>
  <c r="AA73" i="1008" s="1"/>
  <c r="AB76" i="1008"/>
  <c r="AB75" i="1008" s="1"/>
  <c r="AB74" i="1008" s="1"/>
  <c r="AB73" i="1008" s="1"/>
  <c r="O14" i="993" s="1"/>
  <c r="AC76" i="1008"/>
  <c r="AD76" i="1008"/>
  <c r="Z76" i="1008"/>
  <c r="AA94" i="1008"/>
  <c r="AA535" i="1000" l="1"/>
  <c r="AA534" i="1000" s="1"/>
  <c r="AA533" i="1000" s="1"/>
  <c r="AB535" i="1000"/>
  <c r="AB534" i="1000" s="1"/>
  <c r="AB533" i="1000" s="1"/>
  <c r="Z535" i="1000"/>
  <c r="Z534" i="1000" s="1"/>
  <c r="Z533" i="1000" s="1"/>
  <c r="AA471" i="1000"/>
  <c r="AA470" i="1000" s="1"/>
  <c r="AA469" i="1000" s="1"/>
  <c r="AB471" i="1000"/>
  <c r="AB470" i="1000" s="1"/>
  <c r="AB469" i="1000" s="1"/>
  <c r="Z471" i="1000"/>
  <c r="Z470" i="1000" s="1"/>
  <c r="Z469" i="1000" s="1"/>
  <c r="AA348" i="1000"/>
  <c r="AA92" i="1000"/>
  <c r="AA25" i="1008"/>
  <c r="AB25" i="1008"/>
  <c r="AC25" i="1008"/>
  <c r="AD25" i="1008"/>
  <c r="Z25" i="1008"/>
  <c r="Z255" i="1000" l="1"/>
  <c r="Z47" i="1000"/>
  <c r="R12" i="994" l="1"/>
  <c r="AD72" i="1008"/>
  <c r="AC72" i="1008"/>
  <c r="AA656" i="1000"/>
  <c r="H656" i="1000" s="1"/>
  <c r="G656" i="1000"/>
  <c r="F656" i="1000"/>
  <c r="AD655" i="1000"/>
  <c r="AC655" i="1000"/>
  <c r="AB655" i="1000"/>
  <c r="Z655" i="1000"/>
  <c r="G655" i="1000"/>
  <c r="AA654" i="1000"/>
  <c r="H654" i="1000" s="1"/>
  <c r="F654" i="1000"/>
  <c r="G654" i="1000"/>
  <c r="AD653" i="1000"/>
  <c r="AC653" i="1000"/>
  <c r="AC652" i="1000" s="1"/>
  <c r="AC651" i="1000" s="1"/>
  <c r="AC650" i="1000" s="1"/>
  <c r="AB653" i="1000"/>
  <c r="Z653" i="1000"/>
  <c r="G653" i="1000"/>
  <c r="AA649" i="1000"/>
  <c r="H649" i="1000" s="1"/>
  <c r="F649" i="1000"/>
  <c r="G649" i="1000"/>
  <c r="AD648" i="1000"/>
  <c r="AD647" i="1000" s="1"/>
  <c r="AD646" i="1000" s="1"/>
  <c r="AD645" i="1000" s="1"/>
  <c r="AC648" i="1000"/>
  <c r="AC647" i="1000" s="1"/>
  <c r="AC646" i="1000" s="1"/>
  <c r="AC645" i="1000" s="1"/>
  <c r="AB648" i="1000"/>
  <c r="AB647" i="1000" s="1"/>
  <c r="AB646" i="1000" s="1"/>
  <c r="AB645" i="1000" s="1"/>
  <c r="Z648" i="1000"/>
  <c r="Z647" i="1000" s="1"/>
  <c r="Z646" i="1000" s="1"/>
  <c r="Z645" i="1000" s="1"/>
  <c r="AA631" i="1000"/>
  <c r="AB631" i="1000"/>
  <c r="AC631" i="1000"/>
  <c r="AD631" i="1000"/>
  <c r="AD630" i="1000" s="1"/>
  <c r="Z631" i="1000"/>
  <c r="Z630" i="1000" s="1"/>
  <c r="H632" i="1000"/>
  <c r="G632" i="1000"/>
  <c r="F632" i="1000"/>
  <c r="G631" i="1000"/>
  <c r="F631" i="1000"/>
  <c r="G630" i="1000"/>
  <c r="F630" i="1000"/>
  <c r="AA575" i="1000"/>
  <c r="AA574" i="1000" s="1"/>
  <c r="AB575" i="1000"/>
  <c r="AB574" i="1000" s="1"/>
  <c r="AC575" i="1000"/>
  <c r="AC574" i="1000" s="1"/>
  <c r="AD575" i="1000"/>
  <c r="AD574" i="1000" s="1"/>
  <c r="Z575" i="1000"/>
  <c r="Z574" i="1000" s="1"/>
  <c r="AA578" i="1000"/>
  <c r="AA577" i="1000" s="1"/>
  <c r="AB578" i="1000"/>
  <c r="AB577" i="1000" s="1"/>
  <c r="AC578" i="1000"/>
  <c r="AC577" i="1000" s="1"/>
  <c r="AD578" i="1000"/>
  <c r="AD577" i="1000" s="1"/>
  <c r="Z578" i="1000"/>
  <c r="Z577" i="1000" s="1"/>
  <c r="AA582" i="1000"/>
  <c r="AA581" i="1000" s="1"/>
  <c r="AA580" i="1000" s="1"/>
  <c r="AB582" i="1000"/>
  <c r="AB581" i="1000" s="1"/>
  <c r="AB580" i="1000" s="1"/>
  <c r="AC582" i="1000"/>
  <c r="AC581" i="1000" s="1"/>
  <c r="AC580" i="1000" s="1"/>
  <c r="AD582" i="1000"/>
  <c r="AD581" i="1000" s="1"/>
  <c r="AD580" i="1000" s="1"/>
  <c r="Z582" i="1000"/>
  <c r="Z581" i="1000" s="1"/>
  <c r="Z580" i="1000" s="1"/>
  <c r="AA587" i="1000"/>
  <c r="AA586" i="1000" s="1"/>
  <c r="AB587" i="1000"/>
  <c r="AB586" i="1000" s="1"/>
  <c r="AC587" i="1000"/>
  <c r="AC586" i="1000" s="1"/>
  <c r="AD587" i="1000"/>
  <c r="AD586" i="1000" s="1"/>
  <c r="Z587" i="1000"/>
  <c r="Z586" i="1000" s="1"/>
  <c r="AA590" i="1000"/>
  <c r="AB590" i="1000"/>
  <c r="AC590" i="1000"/>
  <c r="AD590" i="1000"/>
  <c r="Z590" i="1000"/>
  <c r="AA595" i="1000"/>
  <c r="AA594" i="1000" s="1"/>
  <c r="AB595" i="1000"/>
  <c r="AB594" i="1000" s="1"/>
  <c r="AC595" i="1000"/>
  <c r="AC594" i="1000" s="1"/>
  <c r="AD595" i="1000"/>
  <c r="AD594" i="1000" s="1"/>
  <c r="Z595" i="1000"/>
  <c r="Z594" i="1000" s="1"/>
  <c r="AA599" i="1000"/>
  <c r="AB599" i="1000"/>
  <c r="AC599" i="1000"/>
  <c r="AD599" i="1000"/>
  <c r="Z599" i="1000"/>
  <c r="AA602" i="1000"/>
  <c r="AB602" i="1000"/>
  <c r="AC602" i="1000"/>
  <c r="AD602" i="1000"/>
  <c r="Z602" i="1000"/>
  <c r="AA605" i="1000"/>
  <c r="AB605" i="1000"/>
  <c r="AC605" i="1000"/>
  <c r="AD605" i="1000"/>
  <c r="Z605" i="1000"/>
  <c r="AA608" i="1000"/>
  <c r="AB608" i="1000"/>
  <c r="AC608" i="1000"/>
  <c r="AD608" i="1000"/>
  <c r="Z608" i="1000"/>
  <c r="AA612" i="1000"/>
  <c r="AA611" i="1000" s="1"/>
  <c r="AB612" i="1000"/>
  <c r="AB611" i="1000" s="1"/>
  <c r="AC612" i="1000"/>
  <c r="AC611" i="1000" s="1"/>
  <c r="AD612" i="1000"/>
  <c r="AD611" i="1000" s="1"/>
  <c r="Z612" i="1000"/>
  <c r="Z611" i="1000" s="1"/>
  <c r="AA615" i="1000"/>
  <c r="AB615" i="1000"/>
  <c r="AC615" i="1000"/>
  <c r="AD615" i="1000"/>
  <c r="Z615" i="1000"/>
  <c r="AA617" i="1000"/>
  <c r="AB617" i="1000"/>
  <c r="AC617" i="1000"/>
  <c r="AD617" i="1000"/>
  <c r="Z617" i="1000"/>
  <c r="AA620" i="1000"/>
  <c r="AB620" i="1000"/>
  <c r="AC620" i="1000"/>
  <c r="AD620" i="1000"/>
  <c r="Z620" i="1000"/>
  <c r="AA622" i="1000"/>
  <c r="AB622" i="1000"/>
  <c r="AC622" i="1000"/>
  <c r="AD622" i="1000"/>
  <c r="Z622" i="1000"/>
  <c r="AA626" i="1000"/>
  <c r="AB626" i="1000"/>
  <c r="AC626" i="1000"/>
  <c r="AD626" i="1000"/>
  <c r="Z626" i="1000"/>
  <c r="AA628" i="1000"/>
  <c r="AB628" i="1000"/>
  <c r="AC628" i="1000"/>
  <c r="AD628" i="1000"/>
  <c r="Z628" i="1000"/>
  <c r="AA634" i="1000"/>
  <c r="AA633" i="1000" s="1"/>
  <c r="AB634" i="1000"/>
  <c r="AB633" i="1000" s="1"/>
  <c r="AC634" i="1000"/>
  <c r="AC633" i="1000" s="1"/>
  <c r="AD634" i="1000"/>
  <c r="AD633" i="1000" s="1"/>
  <c r="Z634" i="1000"/>
  <c r="Z633" i="1000" s="1"/>
  <c r="AA639" i="1000"/>
  <c r="AA638" i="1000" s="1"/>
  <c r="AA637" i="1000" s="1"/>
  <c r="AB639" i="1000"/>
  <c r="AB638" i="1000" s="1"/>
  <c r="AB637" i="1000" s="1"/>
  <c r="AC639" i="1000"/>
  <c r="AC638" i="1000" s="1"/>
  <c r="AC637" i="1000" s="1"/>
  <c r="AD639" i="1000"/>
  <c r="AD638" i="1000" s="1"/>
  <c r="AD637" i="1000" s="1"/>
  <c r="Z639" i="1000"/>
  <c r="Z638" i="1000" s="1"/>
  <c r="Z637" i="1000" s="1"/>
  <c r="Z592" i="1000"/>
  <c r="AB592" i="1000"/>
  <c r="AC592" i="1000"/>
  <c r="AD592" i="1000"/>
  <c r="H593" i="1000"/>
  <c r="F640" i="1000"/>
  <c r="G640" i="1000"/>
  <c r="F639" i="1000"/>
  <c r="H636" i="1000"/>
  <c r="F636" i="1000"/>
  <c r="G636" i="1000"/>
  <c r="G635" i="1000"/>
  <c r="F635" i="1000"/>
  <c r="H629" i="1000"/>
  <c r="F629" i="1000"/>
  <c r="G629" i="1000"/>
  <c r="H627" i="1000"/>
  <c r="G627" i="1000"/>
  <c r="F627" i="1000"/>
  <c r="F624" i="1000"/>
  <c r="H624" i="1000"/>
  <c r="G624" i="1000"/>
  <c r="H623" i="1000"/>
  <c r="G623" i="1000"/>
  <c r="F623" i="1000"/>
  <c r="F622" i="1000"/>
  <c r="F621" i="1000"/>
  <c r="G621" i="1000"/>
  <c r="H618" i="1000"/>
  <c r="G618" i="1000"/>
  <c r="H616" i="1000"/>
  <c r="G616" i="1000"/>
  <c r="G613" i="1000"/>
  <c r="H609" i="1000"/>
  <c r="G609" i="1000"/>
  <c r="F607" i="1000"/>
  <c r="H607" i="1000"/>
  <c r="G607" i="1000"/>
  <c r="G606" i="1000"/>
  <c r="G603" i="1000"/>
  <c r="F601" i="1000"/>
  <c r="H601" i="1000"/>
  <c r="G601" i="1000"/>
  <c r="G600" i="1000"/>
  <c r="F600" i="1000"/>
  <c r="H596" i="1000"/>
  <c r="F596" i="1000"/>
  <c r="G596" i="1000"/>
  <c r="G593" i="1000"/>
  <c r="F593" i="1000"/>
  <c r="F592" i="1000"/>
  <c r="G591" i="1000"/>
  <c r="H588" i="1000"/>
  <c r="G588" i="1000"/>
  <c r="F588" i="1000"/>
  <c r="G583" i="1000"/>
  <c r="H579" i="1000"/>
  <c r="F579" i="1000"/>
  <c r="G579" i="1000"/>
  <c r="G576" i="1000"/>
  <c r="F576" i="1000"/>
  <c r="AA931" i="1000"/>
  <c r="H931" i="1000" s="1"/>
  <c r="R931" i="1000"/>
  <c r="F931" i="1000" s="1"/>
  <c r="G931" i="1000"/>
  <c r="AD930" i="1000"/>
  <c r="AD929" i="1000" s="1"/>
  <c r="AD928" i="1000" s="1"/>
  <c r="AD927" i="1000" s="1"/>
  <c r="AC930" i="1000"/>
  <c r="AC929" i="1000" s="1"/>
  <c r="AC928" i="1000" s="1"/>
  <c r="AC927" i="1000" s="1"/>
  <c r="AC925" i="1000" s="1"/>
  <c r="AB930" i="1000"/>
  <c r="AB929" i="1000" s="1"/>
  <c r="AB928" i="1000" s="1"/>
  <c r="AB927" i="1000" s="1"/>
  <c r="AB925" i="1000" s="1"/>
  <c r="Z930" i="1000"/>
  <c r="Z929" i="1000" s="1"/>
  <c r="Z928" i="1000" s="1"/>
  <c r="Z927" i="1000" s="1"/>
  <c r="Z925" i="1000" s="1"/>
  <c r="Y930" i="1000"/>
  <c r="Y929" i="1000" s="1"/>
  <c r="Y928" i="1000" s="1"/>
  <c r="Y927" i="1000" s="1"/>
  <c r="Y925" i="1000" s="1"/>
  <c r="X930" i="1000"/>
  <c r="X929" i="1000" s="1"/>
  <c r="X928" i="1000" s="1"/>
  <c r="X927" i="1000" s="1"/>
  <c r="X925" i="1000" s="1"/>
  <c r="W930" i="1000"/>
  <c r="W929" i="1000" s="1"/>
  <c r="W928" i="1000" s="1"/>
  <c r="W927" i="1000" s="1"/>
  <c r="W925" i="1000" s="1"/>
  <c r="V930" i="1000"/>
  <c r="V929" i="1000" s="1"/>
  <c r="V928" i="1000" s="1"/>
  <c r="V927" i="1000" s="1"/>
  <c r="V925" i="1000" s="1"/>
  <c r="U930" i="1000"/>
  <c r="U929" i="1000" s="1"/>
  <c r="U928" i="1000" s="1"/>
  <c r="U927" i="1000" s="1"/>
  <c r="U925" i="1000" s="1"/>
  <c r="T930" i="1000"/>
  <c r="S930" i="1000"/>
  <c r="S929" i="1000" s="1"/>
  <c r="S928" i="1000" s="1"/>
  <c r="S927" i="1000" s="1"/>
  <c r="S925" i="1000" s="1"/>
  <c r="Q930" i="1000"/>
  <c r="Q929" i="1000" s="1"/>
  <c r="Q928" i="1000" s="1"/>
  <c r="Q927" i="1000" s="1"/>
  <c r="Q925" i="1000" s="1"/>
  <c r="Q860" i="1000"/>
  <c r="R860" i="1000"/>
  <c r="T860" i="1000"/>
  <c r="U860" i="1000"/>
  <c r="V860" i="1000"/>
  <c r="W860" i="1000"/>
  <c r="X860" i="1000"/>
  <c r="Y860" i="1000"/>
  <c r="Z860" i="1000"/>
  <c r="AB860" i="1000"/>
  <c r="Z917" i="1000"/>
  <c r="Q912" i="1000"/>
  <c r="R912" i="1000"/>
  <c r="S912" i="1000"/>
  <c r="T912" i="1000"/>
  <c r="U912" i="1000"/>
  <c r="V912" i="1000"/>
  <c r="W912" i="1000"/>
  <c r="X912" i="1000"/>
  <c r="Y912" i="1000"/>
  <c r="Z912" i="1000"/>
  <c r="AB912" i="1000"/>
  <c r="F913" i="1000"/>
  <c r="G913" i="1000"/>
  <c r="AA912" i="1000"/>
  <c r="S899" i="1000"/>
  <c r="S917" i="1000"/>
  <c r="T917" i="1000"/>
  <c r="U917" i="1000"/>
  <c r="V917" i="1000"/>
  <c r="W917" i="1000"/>
  <c r="X917" i="1000"/>
  <c r="Y917" i="1000"/>
  <c r="AB917" i="1000"/>
  <c r="Q917" i="1000"/>
  <c r="AA918" i="1000"/>
  <c r="H918" i="1000" s="1"/>
  <c r="R918" i="1000"/>
  <c r="F918" i="1000" s="1"/>
  <c r="G918" i="1000"/>
  <c r="AA901" i="1000"/>
  <c r="R901" i="1000"/>
  <c r="F901" i="1000" s="1"/>
  <c r="G901" i="1000"/>
  <c r="AA900" i="1000"/>
  <c r="H900" i="1000" s="1"/>
  <c r="R900" i="1000"/>
  <c r="F900" i="1000" s="1"/>
  <c r="G900" i="1000"/>
  <c r="AB899" i="1000"/>
  <c r="Z899" i="1000"/>
  <c r="Y899" i="1000"/>
  <c r="X899" i="1000"/>
  <c r="W899" i="1000"/>
  <c r="V899" i="1000"/>
  <c r="U899" i="1000"/>
  <c r="T899" i="1000"/>
  <c r="Q899" i="1000"/>
  <c r="AA898" i="1000"/>
  <c r="H898" i="1000" s="1"/>
  <c r="R898" i="1000"/>
  <c r="F898" i="1000" s="1"/>
  <c r="G898" i="1000"/>
  <c r="AB897" i="1000"/>
  <c r="Z897" i="1000"/>
  <c r="Y897" i="1000"/>
  <c r="X897" i="1000"/>
  <c r="W897" i="1000"/>
  <c r="V897" i="1000"/>
  <c r="U897" i="1000"/>
  <c r="T897" i="1000"/>
  <c r="S897" i="1000"/>
  <c r="Q897" i="1000"/>
  <c r="AA896" i="1000"/>
  <c r="H896" i="1000" s="1"/>
  <c r="R896" i="1000"/>
  <c r="F896" i="1000" s="1"/>
  <c r="G896" i="1000"/>
  <c r="AB895" i="1000"/>
  <c r="Z895" i="1000"/>
  <c r="Y895" i="1000"/>
  <c r="X895" i="1000"/>
  <c r="W895" i="1000"/>
  <c r="V895" i="1000"/>
  <c r="U895" i="1000"/>
  <c r="T895" i="1000"/>
  <c r="S895" i="1000"/>
  <c r="Q895" i="1000"/>
  <c r="AA848" i="1000"/>
  <c r="H848" i="1000" s="1"/>
  <c r="S848" i="1000"/>
  <c r="F848" i="1000" s="1"/>
  <c r="G848" i="1000"/>
  <c r="AB847" i="1000"/>
  <c r="AB846" i="1000" s="1"/>
  <c r="Z847" i="1000"/>
  <c r="Y847" i="1000"/>
  <c r="X847" i="1000"/>
  <c r="W847" i="1000"/>
  <c r="V847" i="1000"/>
  <c r="U847" i="1000"/>
  <c r="T847" i="1000"/>
  <c r="R847" i="1000"/>
  <c r="Q847" i="1000"/>
  <c r="R747" i="1000"/>
  <c r="R746" i="1000"/>
  <c r="AA746" i="1000"/>
  <c r="AA747" i="1000"/>
  <c r="AA685" i="1000"/>
  <c r="H685" i="1000" s="1"/>
  <c r="G685" i="1000"/>
  <c r="F685" i="1000"/>
  <c r="AA684" i="1000"/>
  <c r="G684" i="1000"/>
  <c r="F684" i="1000"/>
  <c r="AD683" i="1000"/>
  <c r="AD682" i="1000" s="1"/>
  <c r="AD681" i="1000" s="1"/>
  <c r="AD680" i="1000" s="1"/>
  <c r="AC683" i="1000"/>
  <c r="AC682" i="1000" s="1"/>
  <c r="AC681" i="1000" s="1"/>
  <c r="AC680" i="1000" s="1"/>
  <c r="AB683" i="1000"/>
  <c r="AB682" i="1000" s="1"/>
  <c r="AB681" i="1000" s="1"/>
  <c r="AB680" i="1000" s="1"/>
  <c r="Z683" i="1000"/>
  <c r="Z682" i="1000" s="1"/>
  <c r="Z681" i="1000" s="1"/>
  <c r="Z680" i="1000" s="1"/>
  <c r="Y683" i="1000"/>
  <c r="Y682" i="1000" s="1"/>
  <c r="Y681" i="1000" s="1"/>
  <c r="Y680" i="1000" s="1"/>
  <c r="X683" i="1000"/>
  <c r="X682" i="1000" s="1"/>
  <c r="X681" i="1000" s="1"/>
  <c r="X680" i="1000" s="1"/>
  <c r="W683" i="1000"/>
  <c r="W682" i="1000" s="1"/>
  <c r="W681" i="1000" s="1"/>
  <c r="W680" i="1000" s="1"/>
  <c r="V683" i="1000"/>
  <c r="V682" i="1000" s="1"/>
  <c r="V681" i="1000" s="1"/>
  <c r="V680" i="1000" s="1"/>
  <c r="U683" i="1000"/>
  <c r="U682" i="1000" s="1"/>
  <c r="U681" i="1000" s="1"/>
  <c r="U680" i="1000" s="1"/>
  <c r="T683" i="1000"/>
  <c r="T682" i="1000" s="1"/>
  <c r="T681" i="1000" s="1"/>
  <c r="T680" i="1000" s="1"/>
  <c r="S683" i="1000"/>
  <c r="S682" i="1000" s="1"/>
  <c r="S681" i="1000" s="1"/>
  <c r="S680" i="1000" s="1"/>
  <c r="R683" i="1000"/>
  <c r="R682" i="1000" s="1"/>
  <c r="R681" i="1000" s="1"/>
  <c r="R680" i="1000" s="1"/>
  <c r="Q683" i="1000"/>
  <c r="Q682" i="1000" s="1"/>
  <c r="Q681" i="1000" s="1"/>
  <c r="Q680" i="1000" s="1"/>
  <c r="AA679" i="1000"/>
  <c r="H679" i="1000" s="1"/>
  <c r="R679" i="1000"/>
  <c r="F679" i="1000" s="1"/>
  <c r="G679" i="1000"/>
  <c r="AD678" i="1000"/>
  <c r="AD677" i="1000" s="1"/>
  <c r="AC678" i="1000"/>
  <c r="AC677" i="1000" s="1"/>
  <c r="AB678" i="1000"/>
  <c r="AB677" i="1000" s="1"/>
  <c r="Z678" i="1000"/>
  <c r="Z677" i="1000" s="1"/>
  <c r="Y678" i="1000"/>
  <c r="Y677" i="1000" s="1"/>
  <c r="X678" i="1000"/>
  <c r="X677" i="1000" s="1"/>
  <c r="W678" i="1000"/>
  <c r="W677" i="1000" s="1"/>
  <c r="V678" i="1000"/>
  <c r="V677" i="1000" s="1"/>
  <c r="U678" i="1000"/>
  <c r="U677" i="1000" s="1"/>
  <c r="T678" i="1000"/>
  <c r="S678" i="1000"/>
  <c r="S677" i="1000" s="1"/>
  <c r="Q678" i="1000"/>
  <c r="Q677" i="1000" s="1"/>
  <c r="AA676" i="1000"/>
  <c r="G676" i="1000"/>
  <c r="F676" i="1000"/>
  <c r="AD675" i="1000"/>
  <c r="AC675" i="1000"/>
  <c r="AB675" i="1000"/>
  <c r="Z675" i="1000"/>
  <c r="Y675" i="1000"/>
  <c r="X675" i="1000"/>
  <c r="W675" i="1000"/>
  <c r="V675" i="1000"/>
  <c r="U675" i="1000"/>
  <c r="T675" i="1000"/>
  <c r="S675" i="1000"/>
  <c r="R675" i="1000"/>
  <c r="Q675" i="1000"/>
  <c r="AA674" i="1000"/>
  <c r="H674" i="1000" s="1"/>
  <c r="R674" i="1000"/>
  <c r="F674" i="1000" s="1"/>
  <c r="G674" i="1000"/>
  <c r="AD673" i="1000"/>
  <c r="AC673" i="1000"/>
  <c r="AB673" i="1000"/>
  <c r="AB672" i="1000" s="1"/>
  <c r="Z673" i="1000"/>
  <c r="Y673" i="1000"/>
  <c r="X673" i="1000"/>
  <c r="W673" i="1000"/>
  <c r="V673" i="1000"/>
  <c r="U673" i="1000"/>
  <c r="T673" i="1000"/>
  <c r="S673" i="1000"/>
  <c r="Q673" i="1000"/>
  <c r="AA670" i="1000"/>
  <c r="H670" i="1000" s="1"/>
  <c r="R670" i="1000"/>
  <c r="F670" i="1000" s="1"/>
  <c r="G670" i="1000"/>
  <c r="AD669" i="1000"/>
  <c r="AD668" i="1000" s="1"/>
  <c r="AC669" i="1000"/>
  <c r="AB669" i="1000"/>
  <c r="AB668" i="1000" s="1"/>
  <c r="Z669" i="1000"/>
  <c r="Z668" i="1000" s="1"/>
  <c r="Y669" i="1000"/>
  <c r="Y668" i="1000" s="1"/>
  <c r="X669" i="1000"/>
  <c r="X668" i="1000" s="1"/>
  <c r="W669" i="1000"/>
  <c r="W668" i="1000" s="1"/>
  <c r="V669" i="1000"/>
  <c r="V668" i="1000" s="1"/>
  <c r="U669" i="1000"/>
  <c r="U668" i="1000" s="1"/>
  <c r="T669" i="1000"/>
  <c r="S669" i="1000"/>
  <c r="S668" i="1000" s="1"/>
  <c r="Q669" i="1000"/>
  <c r="Q668" i="1000" s="1"/>
  <c r="AA667" i="1000"/>
  <c r="G667" i="1000"/>
  <c r="F667" i="1000"/>
  <c r="AD666" i="1000"/>
  <c r="AD665" i="1000" s="1"/>
  <c r="AC666" i="1000"/>
  <c r="AC665" i="1000" s="1"/>
  <c r="AB666" i="1000"/>
  <c r="AB665" i="1000" s="1"/>
  <c r="Z666" i="1000"/>
  <c r="Y666" i="1000"/>
  <c r="Y665" i="1000" s="1"/>
  <c r="X666" i="1000"/>
  <c r="W666" i="1000"/>
  <c r="W665" i="1000" s="1"/>
  <c r="V666" i="1000"/>
  <c r="U666" i="1000"/>
  <c r="U665" i="1000" s="1"/>
  <c r="T666" i="1000"/>
  <c r="T665" i="1000" s="1"/>
  <c r="S666" i="1000"/>
  <c r="S665" i="1000" s="1"/>
  <c r="R666" i="1000"/>
  <c r="R665" i="1000" s="1"/>
  <c r="Q666" i="1000"/>
  <c r="X665" i="1000"/>
  <c r="S663" i="1000"/>
  <c r="S662" i="1000" s="1"/>
  <c r="R664" i="1000"/>
  <c r="R663" i="1000" s="1"/>
  <c r="AA664" i="1000"/>
  <c r="H664" i="1000" s="1"/>
  <c r="G664" i="1000"/>
  <c r="AD663" i="1000"/>
  <c r="AD662" i="1000" s="1"/>
  <c r="AC663" i="1000"/>
  <c r="AC662" i="1000" s="1"/>
  <c r="AB663" i="1000"/>
  <c r="AB662" i="1000" s="1"/>
  <c r="Z663" i="1000"/>
  <c r="Z662" i="1000" s="1"/>
  <c r="Y663" i="1000"/>
  <c r="Y662" i="1000" s="1"/>
  <c r="X663" i="1000"/>
  <c r="X662" i="1000" s="1"/>
  <c r="W663" i="1000"/>
  <c r="W662" i="1000" s="1"/>
  <c r="V663" i="1000"/>
  <c r="V662" i="1000" s="1"/>
  <c r="U663" i="1000"/>
  <c r="U662" i="1000" s="1"/>
  <c r="T663" i="1000"/>
  <c r="T662" i="1000" s="1"/>
  <c r="N658" i="1000"/>
  <c r="Z466" i="1000"/>
  <c r="Z463" i="1000"/>
  <c r="H464" i="1000"/>
  <c r="R464" i="1000"/>
  <c r="G464" i="1000"/>
  <c r="AB463" i="1000"/>
  <c r="Y463" i="1000"/>
  <c r="X463" i="1000"/>
  <c r="W463" i="1000"/>
  <c r="V463" i="1000"/>
  <c r="U463" i="1000"/>
  <c r="T463" i="1000"/>
  <c r="S463" i="1000"/>
  <c r="Q463" i="1000"/>
  <c r="Q458" i="1000"/>
  <c r="S458" i="1000"/>
  <c r="T458" i="1000"/>
  <c r="U458" i="1000"/>
  <c r="V458" i="1000"/>
  <c r="W458" i="1000"/>
  <c r="X458" i="1000"/>
  <c r="Y458" i="1000"/>
  <c r="AB458" i="1000"/>
  <c r="Z458" i="1000"/>
  <c r="Z652" i="1000" l="1"/>
  <c r="Z651" i="1000" s="1"/>
  <c r="Z650" i="1000" s="1"/>
  <c r="Z644" i="1000" s="1"/>
  <c r="AB652" i="1000"/>
  <c r="AB651" i="1000" s="1"/>
  <c r="AB650" i="1000" s="1"/>
  <c r="AB644" i="1000" s="1"/>
  <c r="AA655" i="1000"/>
  <c r="H655" i="1000" s="1"/>
  <c r="AD652" i="1000"/>
  <c r="AD651" i="1000" s="1"/>
  <c r="AD650" i="1000" s="1"/>
  <c r="AD644" i="1000" s="1"/>
  <c r="AC644" i="1000"/>
  <c r="AD598" i="1000"/>
  <c r="AC630" i="1000"/>
  <c r="AC614" i="1000"/>
  <c r="AB625" i="1000"/>
  <c r="AA648" i="1000"/>
  <c r="AA647" i="1000" s="1"/>
  <c r="AA646" i="1000" s="1"/>
  <c r="AA645" i="1000" s="1"/>
  <c r="AA653" i="1000"/>
  <c r="H653" i="1000" s="1"/>
  <c r="G648" i="1000"/>
  <c r="AD573" i="1000"/>
  <c r="AD572" i="1000" s="1"/>
  <c r="F648" i="1000"/>
  <c r="F655" i="1000"/>
  <c r="AB614" i="1000"/>
  <c r="AB604" i="1000"/>
  <c r="F646" i="1000"/>
  <c r="AB589" i="1000"/>
  <c r="AB585" i="1000" s="1"/>
  <c r="AC619" i="1000"/>
  <c r="Z614" i="1000"/>
  <c r="AA614" i="1000"/>
  <c r="F647" i="1000"/>
  <c r="AC589" i="1000"/>
  <c r="AC585" i="1000" s="1"/>
  <c r="AA630" i="1000"/>
  <c r="Z625" i="1000"/>
  <c r="AB619" i="1000"/>
  <c r="Z619" i="1000"/>
  <c r="AA619" i="1000"/>
  <c r="AD619" i="1000"/>
  <c r="AD614" i="1000"/>
  <c r="Z604" i="1000"/>
  <c r="AA604" i="1000"/>
  <c r="AC604" i="1000"/>
  <c r="AD604" i="1000"/>
  <c r="AC598" i="1000"/>
  <c r="AB598" i="1000"/>
  <c r="Z598" i="1000"/>
  <c r="AA598" i="1000"/>
  <c r="Z589" i="1000"/>
  <c r="Z585" i="1000" s="1"/>
  <c r="AD589" i="1000"/>
  <c r="AD585" i="1000" s="1"/>
  <c r="AC573" i="1000"/>
  <c r="AC572" i="1000" s="1"/>
  <c r="Z573" i="1000"/>
  <c r="Z572" i="1000" s="1"/>
  <c r="AB630" i="1000"/>
  <c r="AA573" i="1000"/>
  <c r="AA572" i="1000" s="1"/>
  <c r="AB573" i="1000"/>
  <c r="AB572" i="1000" s="1"/>
  <c r="H631" i="1000"/>
  <c r="AC625" i="1000"/>
  <c r="AD625" i="1000"/>
  <c r="AA625" i="1000"/>
  <c r="G608" i="1000"/>
  <c r="G602" i="1000"/>
  <c r="G595" i="1000"/>
  <c r="G615" i="1000"/>
  <c r="G622" i="1000"/>
  <c r="G628" i="1000"/>
  <c r="G592" i="1000"/>
  <c r="G617" i="1000"/>
  <c r="H634" i="1000"/>
  <c r="H617" i="1000"/>
  <c r="H635" i="1000"/>
  <c r="H640" i="1000"/>
  <c r="AA592" i="1000"/>
  <c r="H592" i="1000" s="1"/>
  <c r="H639" i="1000"/>
  <c r="H582" i="1000"/>
  <c r="H587" i="1000"/>
  <c r="H628" i="1000"/>
  <c r="H608" i="1000"/>
  <c r="H575" i="1000"/>
  <c r="H576" i="1000"/>
  <c r="H583" i="1000"/>
  <c r="H600" i="1000"/>
  <c r="F599" i="1000"/>
  <c r="G599" i="1000"/>
  <c r="G574" i="1000"/>
  <c r="F582" i="1000"/>
  <c r="H591" i="1000"/>
  <c r="G575" i="1000"/>
  <c r="G577" i="1000"/>
  <c r="G578" i="1000"/>
  <c r="H577" i="1000"/>
  <c r="H578" i="1000"/>
  <c r="G582" i="1000"/>
  <c r="F587" i="1000"/>
  <c r="G587" i="1000"/>
  <c r="H606" i="1000"/>
  <c r="F616" i="1000"/>
  <c r="F615" i="1000"/>
  <c r="H622" i="1000"/>
  <c r="F583" i="1000"/>
  <c r="G590" i="1000"/>
  <c r="H603" i="1000"/>
  <c r="H602" i="1000"/>
  <c r="F606" i="1000"/>
  <c r="F609" i="1000"/>
  <c r="F608" i="1000"/>
  <c r="H638" i="1000"/>
  <c r="F605" i="1000"/>
  <c r="H621" i="1000"/>
  <c r="H595" i="1000"/>
  <c r="G605" i="1000"/>
  <c r="F618" i="1000"/>
  <c r="G620" i="1000"/>
  <c r="H620" i="1000"/>
  <c r="F613" i="1000"/>
  <c r="H615" i="1000"/>
  <c r="F626" i="1000"/>
  <c r="G612" i="1000"/>
  <c r="G634" i="1000"/>
  <c r="F638" i="1000"/>
  <c r="G639" i="1000"/>
  <c r="G638" i="1000"/>
  <c r="G626" i="1000"/>
  <c r="H626" i="1000"/>
  <c r="F628" i="1000"/>
  <c r="AA930" i="1000"/>
  <c r="AA929" i="1000" s="1"/>
  <c r="AA928" i="1000" s="1"/>
  <c r="AA927" i="1000" s="1"/>
  <c r="AA925" i="1000" s="1"/>
  <c r="G930" i="1000"/>
  <c r="T929" i="1000"/>
  <c r="T928" i="1000" s="1"/>
  <c r="T927" i="1000" s="1"/>
  <c r="T925" i="1000" s="1"/>
  <c r="R930" i="1000"/>
  <c r="R929" i="1000" s="1"/>
  <c r="R928" i="1000" s="1"/>
  <c r="R927" i="1000" s="1"/>
  <c r="R925" i="1000" s="1"/>
  <c r="F912" i="1000"/>
  <c r="G912" i="1000"/>
  <c r="H912" i="1000"/>
  <c r="H913" i="1000"/>
  <c r="AA917" i="1000"/>
  <c r="R917" i="1000"/>
  <c r="S894" i="1000"/>
  <c r="U894" i="1000"/>
  <c r="Y894" i="1000"/>
  <c r="R895" i="1000"/>
  <c r="F895" i="1000" s="1"/>
  <c r="Q894" i="1000"/>
  <c r="R899" i="1000"/>
  <c r="F899" i="1000" s="1"/>
  <c r="AA895" i="1000"/>
  <c r="H895" i="1000" s="1"/>
  <c r="W894" i="1000"/>
  <c r="G897" i="1000"/>
  <c r="Z894" i="1000"/>
  <c r="G895" i="1000"/>
  <c r="R897" i="1000"/>
  <c r="F897" i="1000" s="1"/>
  <c r="G899" i="1000"/>
  <c r="X894" i="1000"/>
  <c r="V894" i="1000"/>
  <c r="AB894" i="1000"/>
  <c r="AA897" i="1000"/>
  <c r="H897" i="1000" s="1"/>
  <c r="AA899" i="1000"/>
  <c r="H899" i="1000" s="1"/>
  <c r="G917" i="1000"/>
  <c r="H901" i="1000"/>
  <c r="AA847" i="1000"/>
  <c r="T894" i="1000"/>
  <c r="Q672" i="1000"/>
  <c r="Q671" i="1000" s="1"/>
  <c r="S847" i="1000"/>
  <c r="F847" i="1000" s="1"/>
  <c r="G847" i="1000"/>
  <c r="AA683" i="1000"/>
  <c r="AA682" i="1000" s="1"/>
  <c r="AA681" i="1000" s="1"/>
  <c r="AA680" i="1000" s="1"/>
  <c r="R669" i="1000"/>
  <c r="R668" i="1000" s="1"/>
  <c r="R673" i="1000"/>
  <c r="F673" i="1000" s="1"/>
  <c r="H684" i="1000"/>
  <c r="X661" i="1000"/>
  <c r="AC672" i="1000"/>
  <c r="AC671" i="1000" s="1"/>
  <c r="AA669" i="1000"/>
  <c r="AA668" i="1000" s="1"/>
  <c r="W661" i="1000"/>
  <c r="AB661" i="1000"/>
  <c r="AA673" i="1000"/>
  <c r="H673" i="1000" s="1"/>
  <c r="F675" i="1000"/>
  <c r="U672" i="1000"/>
  <c r="U671" i="1000" s="1"/>
  <c r="Y672" i="1000"/>
  <c r="Y671" i="1000" s="1"/>
  <c r="AD672" i="1000"/>
  <c r="AD671" i="1000" s="1"/>
  <c r="F683" i="1000"/>
  <c r="G683" i="1000"/>
  <c r="F666" i="1000"/>
  <c r="F668" i="1000"/>
  <c r="Y661" i="1000"/>
  <c r="X672" i="1000"/>
  <c r="X671" i="1000" s="1"/>
  <c r="U661" i="1000"/>
  <c r="Q663" i="1000"/>
  <c r="Q662" i="1000" s="1"/>
  <c r="AC668" i="1000"/>
  <c r="AC661" i="1000" s="1"/>
  <c r="AA663" i="1000"/>
  <c r="AA662" i="1000" s="1"/>
  <c r="Q665" i="1000"/>
  <c r="F665" i="1000" s="1"/>
  <c r="S672" i="1000"/>
  <c r="S671" i="1000" s="1"/>
  <c r="W672" i="1000"/>
  <c r="W671" i="1000" s="1"/>
  <c r="AD661" i="1000"/>
  <c r="S661" i="1000"/>
  <c r="F664" i="1000"/>
  <c r="H667" i="1000"/>
  <c r="AA666" i="1000"/>
  <c r="AA665" i="1000" s="1"/>
  <c r="G669" i="1000"/>
  <c r="T668" i="1000"/>
  <c r="G668" i="1000" s="1"/>
  <c r="G673" i="1000"/>
  <c r="T672" i="1000"/>
  <c r="AB671" i="1000"/>
  <c r="R662" i="1000"/>
  <c r="G675" i="1000"/>
  <c r="V672" i="1000"/>
  <c r="V671" i="1000" s="1"/>
  <c r="Z672" i="1000"/>
  <c r="H676" i="1000"/>
  <c r="AA675" i="1000"/>
  <c r="G662" i="1000"/>
  <c r="F464" i="1000"/>
  <c r="R463" i="1000"/>
  <c r="F463" i="1000" s="1"/>
  <c r="G663" i="1000"/>
  <c r="V665" i="1000"/>
  <c r="G666" i="1000"/>
  <c r="Z665" i="1000"/>
  <c r="G678" i="1000"/>
  <c r="T677" i="1000"/>
  <c r="G677" i="1000" s="1"/>
  <c r="AA463" i="1000"/>
  <c r="H463" i="1000" s="1"/>
  <c r="R678" i="1000"/>
  <c r="AA678" i="1000"/>
  <c r="Z462" i="1000"/>
  <c r="G463" i="1000"/>
  <c r="AB127" i="1000"/>
  <c r="S92" i="1000"/>
  <c r="T92" i="1000"/>
  <c r="U92" i="1000"/>
  <c r="V92" i="1000"/>
  <c r="W92" i="1000"/>
  <c r="X92" i="1000"/>
  <c r="Y92" i="1000"/>
  <c r="Z92" i="1000"/>
  <c r="AB92" i="1000"/>
  <c r="T90" i="1000"/>
  <c r="U90" i="1000"/>
  <c r="V90" i="1000"/>
  <c r="W90" i="1000"/>
  <c r="X90" i="1000"/>
  <c r="Y90" i="1000"/>
  <c r="Z90" i="1000"/>
  <c r="AB90" i="1000"/>
  <c r="S78" i="1000"/>
  <c r="T78" i="1000"/>
  <c r="U78" i="1000"/>
  <c r="V78" i="1000"/>
  <c r="W78" i="1000"/>
  <c r="X78" i="1000"/>
  <c r="Y78" i="1000"/>
  <c r="Z78" i="1000"/>
  <c r="Q78" i="1000"/>
  <c r="AA14" i="1008"/>
  <c r="AA68" i="1008"/>
  <c r="AA67" i="1008"/>
  <c r="AA56" i="1008"/>
  <c r="AA53" i="1008"/>
  <c r="AA52" i="1008"/>
  <c r="AA37" i="1008"/>
  <c r="AA29" i="1008"/>
  <c r="AA1340" i="1000"/>
  <c r="AA1335" i="1000"/>
  <c r="AA1330" i="1000"/>
  <c r="AA1292" i="1000"/>
  <c r="AA1288" i="1000"/>
  <c r="AA1285" i="1000"/>
  <c r="AA1282" i="1000"/>
  <c r="AA1277" i="1000"/>
  <c r="AA1274" i="1000"/>
  <c r="AA1272" i="1000"/>
  <c r="AA1269" i="1000"/>
  <c r="AA1267" i="1000"/>
  <c r="AA1265" i="1000"/>
  <c r="AA1263" i="1000"/>
  <c r="AA1259" i="1000"/>
  <c r="AA1257" i="1000"/>
  <c r="AA1255" i="1000"/>
  <c r="AA1254" i="1000"/>
  <c r="AA1251" i="1000"/>
  <c r="AA1249" i="1000"/>
  <c r="AA1246" i="1000"/>
  <c r="AA1244" i="1000"/>
  <c r="AA1242" i="1000"/>
  <c r="AA1235" i="1000"/>
  <c r="AA1233" i="1000"/>
  <c r="AA1229" i="1000"/>
  <c r="AA1227" i="1000"/>
  <c r="AA1218" i="1000"/>
  <c r="AA1215" i="1000"/>
  <c r="AA1183" i="1000"/>
  <c r="AA1180" i="1000"/>
  <c r="AA1155" i="1000"/>
  <c r="AA1152" i="1000"/>
  <c r="AA1150" i="1000"/>
  <c r="AA1148" i="1000"/>
  <c r="AA1146" i="1000"/>
  <c r="AA1133" i="1000"/>
  <c r="AA1126" i="1000"/>
  <c r="AA1123" i="1000"/>
  <c r="AA1119" i="1000"/>
  <c r="AA1117" i="1000"/>
  <c r="AA1116" i="1000"/>
  <c r="AA1113" i="1000"/>
  <c r="AA1111" i="1000"/>
  <c r="AA1109" i="1000"/>
  <c r="AA1107" i="1000"/>
  <c r="AA1102" i="1000"/>
  <c r="AA1099" i="1000"/>
  <c r="AA1093" i="1000"/>
  <c r="AA1091" i="1000"/>
  <c r="AA1089" i="1000"/>
  <c r="AA1087" i="1000"/>
  <c r="AA1085" i="1000"/>
  <c r="AA1078" i="1000"/>
  <c r="AA1062" i="1000"/>
  <c r="AA1061" i="1000"/>
  <c r="AA1060" i="1000"/>
  <c r="AA1059" i="1000"/>
  <c r="AA1058" i="1000"/>
  <c r="AA1056" i="1000"/>
  <c r="AA1054" i="1000"/>
  <c r="AA1052" i="1000"/>
  <c r="AA1046" i="1000"/>
  <c r="AA1045" i="1000"/>
  <c r="AA1043" i="1000"/>
  <c r="AA1038" i="1000"/>
  <c r="AA1036" i="1000"/>
  <c r="AA1033" i="1000"/>
  <c r="AA1032" i="1000"/>
  <c r="AA1030" i="1000"/>
  <c r="AA1028" i="1000"/>
  <c r="AA1022" i="1000"/>
  <c r="AA1020" i="1000"/>
  <c r="AA1018" i="1000"/>
  <c r="AA1012" i="1000"/>
  <c r="AA1002" i="1000"/>
  <c r="AA999" i="1000"/>
  <c r="AA995" i="1000"/>
  <c r="AA988" i="1000"/>
  <c r="AA986" i="1000"/>
  <c r="AA982" i="1000"/>
  <c r="AA980" i="1000"/>
  <c r="AA977" i="1000"/>
  <c r="AA975" i="1000"/>
  <c r="AA973" i="1000"/>
  <c r="AA966" i="1000"/>
  <c r="AA963" i="1000"/>
  <c r="AA957" i="1000"/>
  <c r="AA955" i="1000"/>
  <c r="AA953" i="1000"/>
  <c r="AA951" i="1000"/>
  <c r="AA949" i="1000"/>
  <c r="AA909" i="1000"/>
  <c r="AA906" i="1000"/>
  <c r="AA893" i="1000"/>
  <c r="AA890" i="1000"/>
  <c r="AA887" i="1000"/>
  <c r="AA885" i="1000"/>
  <c r="AA883" i="1000"/>
  <c r="AA881" i="1000"/>
  <c r="AA874" i="1000"/>
  <c r="AA868" i="1000"/>
  <c r="AA865" i="1000"/>
  <c r="AA863" i="1000"/>
  <c r="AA861" i="1000"/>
  <c r="AA860" i="1000" s="1"/>
  <c r="AA859" i="1000"/>
  <c r="AA854" i="1000"/>
  <c r="AA852" i="1000"/>
  <c r="AA845" i="1000"/>
  <c r="AA843" i="1000"/>
  <c r="AA841" i="1000"/>
  <c r="AA839" i="1000"/>
  <c r="AA834" i="1000"/>
  <c r="AA831" i="1000"/>
  <c r="AA825" i="1000"/>
  <c r="AA823" i="1000"/>
  <c r="AA821" i="1000"/>
  <c r="AA819" i="1000"/>
  <c r="AA817" i="1000"/>
  <c r="AA813" i="1000"/>
  <c r="AA810" i="1000"/>
  <c r="AA794" i="1000"/>
  <c r="AA793" i="1000"/>
  <c r="AA792" i="1000"/>
  <c r="AA791" i="1000"/>
  <c r="AA790" i="1000"/>
  <c r="AA788" i="1000"/>
  <c r="AA786" i="1000"/>
  <c r="AA784" i="1000"/>
  <c r="AA781" i="1000"/>
  <c r="AA778" i="1000"/>
  <c r="AA776" i="1000"/>
  <c r="AA773" i="1000"/>
  <c r="AA770" i="1000"/>
  <c r="AA766" i="1000"/>
  <c r="AA764" i="1000"/>
  <c r="AA762" i="1000"/>
  <c r="AA761" i="1000"/>
  <c r="AA753" i="1000"/>
  <c r="AA751" i="1000"/>
  <c r="AA749" i="1000"/>
  <c r="AA742" i="1000"/>
  <c r="AA740" i="1000"/>
  <c r="AA739" i="1000"/>
  <c r="AA736" i="1000"/>
  <c r="AA734" i="1000"/>
  <c r="AA731" i="1000"/>
  <c r="AA729" i="1000"/>
  <c r="AA727" i="1000"/>
  <c r="AA725" i="1000"/>
  <c r="AA720" i="1000"/>
  <c r="AA717" i="1000"/>
  <c r="AA709" i="1000"/>
  <c r="AA707" i="1000"/>
  <c r="AA705" i="1000"/>
  <c r="AA703" i="1000"/>
  <c r="AA696" i="1000"/>
  <c r="AA568" i="1000"/>
  <c r="AA559" i="1000"/>
  <c r="AA501" i="1000"/>
  <c r="AA495" i="1000"/>
  <c r="AA489" i="1000"/>
  <c r="AA487" i="1000"/>
  <c r="AA458" i="1000"/>
  <c r="AA449" i="1000"/>
  <c r="AA438" i="1000"/>
  <c r="AA435" i="1000"/>
  <c r="AA428" i="1000"/>
  <c r="AA423" i="1000"/>
  <c r="AA422" i="1000"/>
  <c r="AA420" i="1000"/>
  <c r="AA417" i="1000"/>
  <c r="AA414" i="1000"/>
  <c r="AA406" i="1000"/>
  <c r="AA402" i="1000"/>
  <c r="AA388" i="1000"/>
  <c r="AA382" i="1000"/>
  <c r="AA381" i="1000"/>
  <c r="AA379" i="1000"/>
  <c r="AA377" i="1000"/>
  <c r="AA372" i="1000"/>
  <c r="AA369" i="1000"/>
  <c r="AA365" i="1000"/>
  <c r="AA361" i="1000"/>
  <c r="AA354" i="1000"/>
  <c r="AA344" i="1000"/>
  <c r="AA340" i="1000"/>
  <c r="AA334" i="1000"/>
  <c r="AA326" i="1000"/>
  <c r="AA310" i="1000"/>
  <c r="AA304" i="1000"/>
  <c r="AA297" i="1000"/>
  <c r="AA295" i="1000"/>
  <c r="AA294" i="1000"/>
  <c r="AA286" i="1000"/>
  <c r="AA284" i="1000"/>
  <c r="AA282" i="1000"/>
  <c r="AA280" i="1000"/>
  <c r="AA275" i="1000"/>
  <c r="AA272" i="1000"/>
  <c r="AA262" i="1000"/>
  <c r="AA258" i="1000"/>
  <c r="AA256" i="1000"/>
  <c r="AA249" i="1000"/>
  <c r="AA243" i="1000"/>
  <c r="AA234" i="1000"/>
  <c r="AA229" i="1000"/>
  <c r="AA224" i="1000"/>
  <c r="AA221" i="1000"/>
  <c r="AA214" i="1000"/>
  <c r="AA207" i="1000"/>
  <c r="AA206" i="1000"/>
  <c r="AA204" i="1000"/>
  <c r="AA202" i="1000"/>
  <c r="AA199" i="1000"/>
  <c r="AA193" i="1000"/>
  <c r="AA186" i="1000"/>
  <c r="AA182" i="1000"/>
  <c r="AA168" i="1000"/>
  <c r="AA161" i="1000"/>
  <c r="AA148" i="1000"/>
  <c r="AA144" i="1000"/>
  <c r="AA126" i="1000"/>
  <c r="AA118" i="1000"/>
  <c r="AA82" i="1000"/>
  <c r="AA79" i="1000"/>
  <c r="AA73" i="1000"/>
  <c r="AA62" i="1000"/>
  <c r="AA40" i="1000"/>
  <c r="AA36" i="1000"/>
  <c r="AA30" i="1000"/>
  <c r="AA29" i="1000"/>
  <c r="AA19" i="1000"/>
  <c r="E28" i="992"/>
  <c r="F28" i="992"/>
  <c r="G28" i="992"/>
  <c r="H28" i="992"/>
  <c r="I28" i="992"/>
  <c r="I38" i="992" s="1"/>
  <c r="J28" i="992"/>
  <c r="J38" i="992" s="1"/>
  <c r="K28" i="992"/>
  <c r="L28" i="992"/>
  <c r="M28" i="992"/>
  <c r="N28" i="992"/>
  <c r="O28" i="992"/>
  <c r="J29" i="992"/>
  <c r="H847" i="1000" l="1"/>
  <c r="AA846" i="1000"/>
  <c r="I29" i="992"/>
  <c r="H646" i="1000"/>
  <c r="AA652" i="1000"/>
  <c r="H645" i="1000"/>
  <c r="AD597" i="1000"/>
  <c r="Z610" i="1000"/>
  <c r="H648" i="1000"/>
  <c r="AB597" i="1000"/>
  <c r="AC610" i="1000"/>
  <c r="AC597" i="1000"/>
  <c r="Z597" i="1000"/>
  <c r="H647" i="1000"/>
  <c r="AA597" i="1000"/>
  <c r="AB610" i="1000"/>
  <c r="H630" i="1000"/>
  <c r="G652" i="1000"/>
  <c r="F653" i="1000"/>
  <c r="F652" i="1000"/>
  <c r="G651" i="1000"/>
  <c r="G650" i="1000"/>
  <c r="F651" i="1000"/>
  <c r="F645" i="1000"/>
  <c r="F650" i="1000"/>
  <c r="G647" i="1000"/>
  <c r="AD610" i="1000"/>
  <c r="AD584" i="1000" s="1"/>
  <c r="AA610" i="1000"/>
  <c r="AA589" i="1000"/>
  <c r="AA585" i="1000" s="1"/>
  <c r="H930" i="1000"/>
  <c r="G594" i="1000"/>
  <c r="G604" i="1000"/>
  <c r="H614" i="1000"/>
  <c r="G619" i="1000"/>
  <c r="H580" i="1000"/>
  <c r="H625" i="1000"/>
  <c r="H613" i="1000"/>
  <c r="G581" i="1000"/>
  <c r="H590" i="1000"/>
  <c r="F580" i="1000"/>
  <c r="F581" i="1000"/>
  <c r="H574" i="1000"/>
  <c r="F594" i="1000"/>
  <c r="F595" i="1000"/>
  <c r="F575" i="1000"/>
  <c r="H633" i="1000"/>
  <c r="F634" i="1000"/>
  <c r="G611" i="1000"/>
  <c r="G625" i="1000"/>
  <c r="F625" i="1000"/>
  <c r="F604" i="1000"/>
  <c r="G598" i="1000"/>
  <c r="F614" i="1000"/>
  <c r="F602" i="1000"/>
  <c r="F603" i="1000"/>
  <c r="F591" i="1000"/>
  <c r="H619" i="1000"/>
  <c r="F617" i="1000"/>
  <c r="G589" i="1000"/>
  <c r="G633" i="1000"/>
  <c r="H573" i="1000"/>
  <c r="H599" i="1000"/>
  <c r="H594" i="1000"/>
  <c r="F620" i="1000"/>
  <c r="H586" i="1000"/>
  <c r="F612" i="1000"/>
  <c r="G614" i="1000"/>
  <c r="H604" i="1000"/>
  <c r="H605" i="1000"/>
  <c r="F586" i="1000"/>
  <c r="F577" i="1000"/>
  <c r="F578" i="1000"/>
  <c r="H598" i="1000"/>
  <c r="G586" i="1000"/>
  <c r="H581" i="1000"/>
  <c r="F930" i="1000"/>
  <c r="F917" i="1000"/>
  <c r="H917" i="1000"/>
  <c r="R894" i="1000"/>
  <c r="F894" i="1000" s="1"/>
  <c r="AA894" i="1000"/>
  <c r="H894" i="1000" s="1"/>
  <c r="G894" i="1000"/>
  <c r="R661" i="1000"/>
  <c r="R672" i="1000"/>
  <c r="F672" i="1000" s="1"/>
  <c r="F669" i="1000"/>
  <c r="H683" i="1000"/>
  <c r="T661" i="1000"/>
  <c r="AA672" i="1000"/>
  <c r="H672" i="1000" s="1"/>
  <c r="AD660" i="1000"/>
  <c r="Y660" i="1000"/>
  <c r="Y659" i="1000" s="1"/>
  <c r="AB660" i="1000"/>
  <c r="AB659" i="1000" s="1"/>
  <c r="AB657" i="1000" s="1"/>
  <c r="W660" i="1000"/>
  <c r="W659" i="1000" s="1"/>
  <c r="U660" i="1000"/>
  <c r="U659" i="1000" s="1"/>
  <c r="X660" i="1000"/>
  <c r="X659" i="1000" s="1"/>
  <c r="AC660" i="1000"/>
  <c r="AC659" i="1000" s="1"/>
  <c r="S660" i="1000"/>
  <c r="S659" i="1000" s="1"/>
  <c r="F663" i="1000"/>
  <c r="H663" i="1000"/>
  <c r="H669" i="1000"/>
  <c r="H666" i="1000"/>
  <c r="H668" i="1000"/>
  <c r="Q661" i="1000"/>
  <c r="G672" i="1000"/>
  <c r="T671" i="1000"/>
  <c r="G671" i="1000" s="1"/>
  <c r="R677" i="1000"/>
  <c r="F678" i="1000"/>
  <c r="Z671" i="1000"/>
  <c r="AA677" i="1000"/>
  <c r="H677" i="1000" s="1"/>
  <c r="H678" i="1000"/>
  <c r="H665" i="1000"/>
  <c r="Z661" i="1000"/>
  <c r="G682" i="1000"/>
  <c r="G681" i="1000"/>
  <c r="V661" i="1000"/>
  <c r="V660" i="1000" s="1"/>
  <c r="G665" i="1000"/>
  <c r="H675" i="1000"/>
  <c r="AA661" i="1000"/>
  <c r="H662" i="1000"/>
  <c r="F662" i="1000"/>
  <c r="AA78" i="1000"/>
  <c r="H12" i="997"/>
  <c r="I12" i="997"/>
  <c r="J12" i="997"/>
  <c r="K12" i="997"/>
  <c r="N12" i="997"/>
  <c r="O12" i="997"/>
  <c r="H13" i="997"/>
  <c r="I13" i="997"/>
  <c r="J13" i="997"/>
  <c r="K13" i="997"/>
  <c r="N13" i="997"/>
  <c r="O13" i="997"/>
  <c r="Q12" i="997"/>
  <c r="R12" i="997"/>
  <c r="Q13" i="997"/>
  <c r="R13" i="997"/>
  <c r="P13" i="997"/>
  <c r="P12" i="997"/>
  <c r="G13" i="997"/>
  <c r="G12" i="997"/>
  <c r="E13" i="997"/>
  <c r="E12" i="997"/>
  <c r="AC13" i="1008"/>
  <c r="AC12" i="1008" s="1"/>
  <c r="AC11" i="1008" s="1"/>
  <c r="AD13" i="1008"/>
  <c r="AD12" i="1008" s="1"/>
  <c r="AD11" i="1008" s="1"/>
  <c r="AC17" i="1008"/>
  <c r="AD17" i="1008"/>
  <c r="AC19" i="1008"/>
  <c r="AD19" i="1008"/>
  <c r="AC23" i="1008"/>
  <c r="AC22" i="1008" s="1"/>
  <c r="AD23" i="1008"/>
  <c r="AD22" i="1008" s="1"/>
  <c r="AC28" i="1008"/>
  <c r="AC27" i="1008" s="1"/>
  <c r="AD28" i="1008"/>
  <c r="AD27" i="1008" s="1"/>
  <c r="AC32" i="1008"/>
  <c r="AC31" i="1008" s="1"/>
  <c r="AC30" i="1008" s="1"/>
  <c r="Q18" i="994" s="1"/>
  <c r="AD32" i="1008"/>
  <c r="AD31" i="1008" s="1"/>
  <c r="AD30" i="1008" s="1"/>
  <c r="R18" i="994" s="1"/>
  <c r="AC36" i="1008"/>
  <c r="AC35" i="1008" s="1"/>
  <c r="AC34" i="1008" s="1"/>
  <c r="AD36" i="1008"/>
  <c r="AD35" i="1008" s="1"/>
  <c r="AD34" i="1008" s="1"/>
  <c r="AC41" i="1008"/>
  <c r="AC40" i="1008" s="1"/>
  <c r="AD41" i="1008"/>
  <c r="AD40" i="1008" s="1"/>
  <c r="AC45" i="1008"/>
  <c r="AC44" i="1008" s="1"/>
  <c r="AD45" i="1008"/>
  <c r="AD44" i="1008" s="1"/>
  <c r="AC50" i="1008"/>
  <c r="AD50" i="1008"/>
  <c r="AC55" i="1008"/>
  <c r="AD55" i="1008"/>
  <c r="AC60" i="1008"/>
  <c r="AC59" i="1008" s="1"/>
  <c r="AC58" i="1008" s="1"/>
  <c r="AC57" i="1008" s="1"/>
  <c r="AD60" i="1008"/>
  <c r="AD59" i="1008" s="1"/>
  <c r="AD58" i="1008" s="1"/>
  <c r="AD57" i="1008" s="1"/>
  <c r="AC65" i="1008"/>
  <c r="AC64" i="1008" s="1"/>
  <c r="AD65" i="1008"/>
  <c r="AD64" i="1008" s="1"/>
  <c r="AC71" i="1008"/>
  <c r="AC70" i="1008" s="1"/>
  <c r="AC69" i="1008" s="1"/>
  <c r="AD71" i="1008"/>
  <c r="AD70" i="1008" s="1"/>
  <c r="AD69" i="1008" s="1"/>
  <c r="AC83" i="1008"/>
  <c r="AC82" i="1008" s="1"/>
  <c r="AC81" i="1008" s="1"/>
  <c r="AD83" i="1008"/>
  <c r="AD82" i="1008" s="1"/>
  <c r="AD81" i="1008" s="1"/>
  <c r="AC87" i="1008"/>
  <c r="AC86" i="1008" s="1"/>
  <c r="AC85" i="1008" s="1"/>
  <c r="AD87" i="1008"/>
  <c r="AD86" i="1008" s="1"/>
  <c r="AD85" i="1008" s="1"/>
  <c r="AC94" i="1008"/>
  <c r="AC93" i="1008" s="1"/>
  <c r="AC92" i="1008" s="1"/>
  <c r="AC91" i="1008" s="1"/>
  <c r="AC90" i="1008" s="1"/>
  <c r="AD94" i="1008"/>
  <c r="AD93" i="1008" s="1"/>
  <c r="AD92" i="1008" s="1"/>
  <c r="AD91" i="1008" s="1"/>
  <c r="AD90" i="1008" s="1"/>
  <c r="AB94" i="1008"/>
  <c r="AB93" i="1008" s="1"/>
  <c r="AB92" i="1008" s="1"/>
  <c r="AB91" i="1008" s="1"/>
  <c r="R97" i="1008"/>
  <c r="R95" i="1008"/>
  <c r="R94" i="1008" s="1"/>
  <c r="R93" i="1008" s="1"/>
  <c r="R92" i="1008" s="1"/>
  <c r="R91" i="1008" s="1"/>
  <c r="R90" i="1008" s="1"/>
  <c r="AA93" i="1008"/>
  <c r="AA92" i="1008" s="1"/>
  <c r="AA91" i="1008" s="1"/>
  <c r="AA90" i="1008" s="1"/>
  <c r="Z94" i="1008"/>
  <c r="Z93" i="1008" s="1"/>
  <c r="Z92" i="1008" s="1"/>
  <c r="Z91" i="1008" s="1"/>
  <c r="Z90" i="1008" s="1"/>
  <c r="Y94" i="1008"/>
  <c r="Y93" i="1008" s="1"/>
  <c r="Y92" i="1008" s="1"/>
  <c r="Y91" i="1008" s="1"/>
  <c r="Y90" i="1008" s="1"/>
  <c r="X94" i="1008"/>
  <c r="X93" i="1008" s="1"/>
  <c r="X92" i="1008" s="1"/>
  <c r="X91" i="1008" s="1"/>
  <c r="X90" i="1008" s="1"/>
  <c r="W94" i="1008"/>
  <c r="V94" i="1008"/>
  <c r="V93" i="1008" s="1"/>
  <c r="V92" i="1008" s="1"/>
  <c r="V91" i="1008" s="1"/>
  <c r="V90" i="1008" s="1"/>
  <c r="U94" i="1008"/>
  <c r="U93" i="1008" s="1"/>
  <c r="U92" i="1008" s="1"/>
  <c r="U91" i="1008" s="1"/>
  <c r="U90" i="1008" s="1"/>
  <c r="T94" i="1008"/>
  <c r="T93" i="1008" s="1"/>
  <c r="T92" i="1008" s="1"/>
  <c r="T91" i="1008" s="1"/>
  <c r="T90" i="1008" s="1"/>
  <c r="S94" i="1008"/>
  <c r="S93" i="1008" s="1"/>
  <c r="S92" i="1008" s="1"/>
  <c r="S91" i="1008" s="1"/>
  <c r="S90" i="1008" s="1"/>
  <c r="Q94" i="1008"/>
  <c r="Q93" i="1008" s="1"/>
  <c r="Q92" i="1008" s="1"/>
  <c r="Q91" i="1008" s="1"/>
  <c r="Q90" i="1008" s="1"/>
  <c r="W93" i="1008"/>
  <c r="W92" i="1008" s="1"/>
  <c r="W91" i="1008" s="1"/>
  <c r="W90" i="1008" s="1"/>
  <c r="R11" i="997" l="1"/>
  <c r="R10" i="997" s="1"/>
  <c r="Q11" i="997"/>
  <c r="Q10" i="997" s="1"/>
  <c r="J11" i="997"/>
  <c r="J10" i="997" s="1"/>
  <c r="P11" i="997"/>
  <c r="P10" i="997" s="1"/>
  <c r="I11" i="997"/>
  <c r="I10" i="997" s="1"/>
  <c r="N11" i="997"/>
  <c r="N10" i="997" s="1"/>
  <c r="H11" i="997"/>
  <c r="H10" i="997" s="1"/>
  <c r="K11" i="997"/>
  <c r="K10" i="997" s="1"/>
  <c r="Z584" i="1000"/>
  <c r="Z571" i="1000" s="1"/>
  <c r="AB584" i="1000"/>
  <c r="AA651" i="1000"/>
  <c r="H652" i="1000"/>
  <c r="AC584" i="1000"/>
  <c r="G646" i="1000"/>
  <c r="AA584" i="1000"/>
  <c r="G573" i="1000"/>
  <c r="H589" i="1000"/>
  <c r="G580" i="1000"/>
  <c r="G610" i="1000"/>
  <c r="H585" i="1000"/>
  <c r="H597" i="1000"/>
  <c r="F590" i="1000"/>
  <c r="F633" i="1000"/>
  <c r="G597" i="1000"/>
  <c r="F610" i="1000"/>
  <c r="F611" i="1000"/>
  <c r="G585" i="1000"/>
  <c r="F573" i="1000"/>
  <c r="F574" i="1000"/>
  <c r="H612" i="1000"/>
  <c r="F619" i="1000"/>
  <c r="Z660" i="1000"/>
  <c r="X658" i="1000"/>
  <c r="X657" i="1000"/>
  <c r="W658" i="1000"/>
  <c r="W657" i="1000"/>
  <c r="Y658" i="1000"/>
  <c r="Y657" i="1000"/>
  <c r="T660" i="1000"/>
  <c r="U658" i="1000"/>
  <c r="U657" i="1000"/>
  <c r="S658" i="1000"/>
  <c r="S657" i="1000"/>
  <c r="F661" i="1000"/>
  <c r="Q660" i="1000"/>
  <c r="F682" i="1000"/>
  <c r="H681" i="1000"/>
  <c r="H682" i="1000"/>
  <c r="AD659" i="1000"/>
  <c r="AD657" i="1000" s="1"/>
  <c r="AB658" i="1000"/>
  <c r="H661" i="1000"/>
  <c r="F681" i="1000"/>
  <c r="G680" i="1000"/>
  <c r="AC657" i="1000"/>
  <c r="AC658" i="1000"/>
  <c r="F677" i="1000"/>
  <c r="R671" i="1000"/>
  <c r="R660" i="1000" s="1"/>
  <c r="V659" i="1000"/>
  <c r="G661" i="1000"/>
  <c r="H680" i="1000"/>
  <c r="AA671" i="1000"/>
  <c r="H671" i="1000" s="1"/>
  <c r="AD49" i="1008"/>
  <c r="AD48" i="1008" s="1"/>
  <c r="AD47" i="1008" s="1"/>
  <c r="O11" i="997"/>
  <c r="O10" i="997" s="1"/>
  <c r="AD21" i="1008"/>
  <c r="AD39" i="1008"/>
  <c r="AD38" i="1008" s="1"/>
  <c r="AC21" i="1008"/>
  <c r="AD16" i="1008"/>
  <c r="AD15" i="1008" s="1"/>
  <c r="AC16" i="1008"/>
  <c r="AC15" i="1008" s="1"/>
  <c r="AC49" i="1008"/>
  <c r="AC48" i="1008" s="1"/>
  <c r="AC47" i="1008" s="1"/>
  <c r="AD80" i="1008"/>
  <c r="AC80" i="1008"/>
  <c r="AD63" i="1008"/>
  <c r="R8" i="994"/>
  <c r="AC63" i="1008"/>
  <c r="Q8" i="994"/>
  <c r="AC39" i="1008"/>
  <c r="AC38" i="1008" s="1"/>
  <c r="AB90" i="1008"/>
  <c r="AC10" i="1008" l="1"/>
  <c r="R15" i="994"/>
  <c r="Q15" i="994"/>
  <c r="AA650" i="1000"/>
  <c r="H651" i="1000"/>
  <c r="G645" i="1000"/>
  <c r="F597" i="1000"/>
  <c r="F598" i="1000"/>
  <c r="F589" i="1000"/>
  <c r="H611" i="1000"/>
  <c r="V658" i="1000"/>
  <c r="V657" i="1000"/>
  <c r="AA660" i="1000"/>
  <c r="AA659" i="1000" s="1"/>
  <c r="AD658" i="1000"/>
  <c r="F680" i="1000"/>
  <c r="Z659" i="1000"/>
  <c r="Z657" i="1000" s="1"/>
  <c r="Q659" i="1000"/>
  <c r="Q657" i="1000" s="1"/>
  <c r="F671" i="1000"/>
  <c r="R659" i="1000"/>
  <c r="G660" i="1000"/>
  <c r="T659" i="1000"/>
  <c r="T657" i="1000" s="1"/>
  <c r="AC79" i="1008"/>
  <c r="P16" i="993"/>
  <c r="P15" i="993" s="1"/>
  <c r="Q10" i="994"/>
  <c r="AD79" i="1008"/>
  <c r="Q16" i="993"/>
  <c r="Q15" i="993" s="1"/>
  <c r="Q12" i="994"/>
  <c r="AD10" i="1008"/>
  <c r="Q19" i="994"/>
  <c r="R19" i="994"/>
  <c r="N14" i="992" l="1"/>
  <c r="AC8" i="1008"/>
  <c r="R7" i="994"/>
  <c r="Q7" i="994"/>
  <c r="AA644" i="1000"/>
  <c r="H650" i="1000"/>
  <c r="F585" i="1000"/>
  <c r="H610" i="1000"/>
  <c r="G657" i="1000"/>
  <c r="R658" i="1000"/>
  <c r="R657" i="1000"/>
  <c r="AA658" i="1000"/>
  <c r="AA657" i="1000"/>
  <c r="H657" i="1000" s="1"/>
  <c r="F660" i="1000"/>
  <c r="H660" i="1000"/>
  <c r="F659" i="1000"/>
  <c r="Q658" i="1000"/>
  <c r="G659" i="1000"/>
  <c r="T658" i="1000"/>
  <c r="G658" i="1000" s="1"/>
  <c r="H659" i="1000"/>
  <c r="Z658" i="1000"/>
  <c r="O15" i="992"/>
  <c r="N15" i="992"/>
  <c r="AD8" i="1008"/>
  <c r="O14" i="992"/>
  <c r="AD1217" i="1000"/>
  <c r="AD1216" i="1000" s="1"/>
  <c r="AD1214" i="1000"/>
  <c r="AD1184" i="1000"/>
  <c r="AD1182" i="1000"/>
  <c r="AD1181" i="1000" s="1"/>
  <c r="AD1179" i="1000"/>
  <c r="AD1164" i="1000"/>
  <c r="AD1115" i="1000"/>
  <c r="AD1114" i="1000" s="1"/>
  <c r="AD1106" i="1000"/>
  <c r="AD1105" i="1000" s="1"/>
  <c r="AD1101" i="1000"/>
  <c r="AD1100" i="1000" s="1"/>
  <c r="AD1098" i="1000"/>
  <c r="AD1065" i="1000"/>
  <c r="AD965" i="1000"/>
  <c r="AD964" i="1000" s="1"/>
  <c r="AD962" i="1000"/>
  <c r="AD925" i="1000"/>
  <c r="AD923" i="1000" s="1"/>
  <c r="AD833" i="1000"/>
  <c r="AD832" i="1000" s="1"/>
  <c r="AD830" i="1000"/>
  <c r="AD797" i="1000"/>
  <c r="AD789" i="1000"/>
  <c r="AD741" i="1000"/>
  <c r="AD738" i="1000"/>
  <c r="AD735" i="1000"/>
  <c r="AD733" i="1000"/>
  <c r="AD730" i="1000"/>
  <c r="AD728" i="1000"/>
  <c r="AD726" i="1000"/>
  <c r="AD724" i="1000"/>
  <c r="AD719" i="1000"/>
  <c r="AD718" i="1000" s="1"/>
  <c r="AD716" i="1000"/>
  <c r="AD571" i="1000"/>
  <c r="AD570" i="1000" s="1"/>
  <c r="AD558" i="1000"/>
  <c r="AD557" i="1000" s="1"/>
  <c r="AD556" i="1000" s="1"/>
  <c r="AD555" i="1000" s="1"/>
  <c r="AD548" i="1000"/>
  <c r="AD547" i="1000" s="1"/>
  <c r="AD546" i="1000" s="1"/>
  <c r="AD541" i="1000"/>
  <c r="AD513" i="1000"/>
  <c r="AD506" i="1000"/>
  <c r="AD437" i="1000"/>
  <c r="AD436" i="1000" s="1"/>
  <c r="AD434" i="1000"/>
  <c r="AD427" i="1000"/>
  <c r="AD425" i="1000" s="1"/>
  <c r="AD421" i="1000"/>
  <c r="AD419" i="1000"/>
  <c r="AD416" i="1000"/>
  <c r="AD415" i="1000" s="1"/>
  <c r="AD413" i="1000"/>
  <c r="AD412" i="1000" s="1"/>
  <c r="AD274" i="1000"/>
  <c r="AD273" i="1000" s="1"/>
  <c r="AD271" i="1000"/>
  <c r="AD233" i="1000"/>
  <c r="AD232" i="1000" s="1"/>
  <c r="AD231" i="1000" s="1"/>
  <c r="AD230" i="1000" s="1"/>
  <c r="AD228" i="1000"/>
  <c r="AD227" i="1000" s="1"/>
  <c r="AD226" i="1000" s="1"/>
  <c r="AD225" i="1000" s="1"/>
  <c r="AD52" i="1000"/>
  <c r="AD51" i="1000" s="1"/>
  <c r="AD49" i="1000"/>
  <c r="AC1217" i="1000"/>
  <c r="AC1216" i="1000" s="1"/>
  <c r="AC1214" i="1000"/>
  <c r="AC1184" i="1000"/>
  <c r="AC1182" i="1000"/>
  <c r="AC1181" i="1000" s="1"/>
  <c r="AC1179" i="1000"/>
  <c r="AC1164" i="1000"/>
  <c r="AC1162" i="1000" s="1"/>
  <c r="AC1115" i="1000"/>
  <c r="AC1114" i="1000" s="1"/>
  <c r="AC1106" i="1000"/>
  <c r="AC1105" i="1000" s="1"/>
  <c r="AC1101" i="1000"/>
  <c r="AC1100" i="1000" s="1"/>
  <c r="AC1098" i="1000"/>
  <c r="AC1065" i="1000"/>
  <c r="AC965" i="1000"/>
  <c r="AC964" i="1000" s="1"/>
  <c r="AC962" i="1000"/>
  <c r="AC923" i="1000"/>
  <c r="AC833" i="1000"/>
  <c r="AC832" i="1000" s="1"/>
  <c r="AC830" i="1000"/>
  <c r="AC797" i="1000"/>
  <c r="AC796" i="1000" s="1"/>
  <c r="AC789" i="1000"/>
  <c r="AC741" i="1000"/>
  <c r="AC738" i="1000"/>
  <c r="AC735" i="1000"/>
  <c r="AC733" i="1000"/>
  <c r="AC730" i="1000"/>
  <c r="AC728" i="1000"/>
  <c r="AC726" i="1000"/>
  <c r="AC724" i="1000"/>
  <c r="AC719" i="1000"/>
  <c r="AC718" i="1000" s="1"/>
  <c r="AC716" i="1000"/>
  <c r="AC571" i="1000"/>
  <c r="AC570" i="1000" s="1"/>
  <c r="AC558" i="1000"/>
  <c r="AC557" i="1000" s="1"/>
  <c r="AC556" i="1000" s="1"/>
  <c r="AC555" i="1000" s="1"/>
  <c r="AC548" i="1000"/>
  <c r="AC547" i="1000" s="1"/>
  <c r="AC546" i="1000" s="1"/>
  <c r="AC541" i="1000"/>
  <c r="AC513" i="1000"/>
  <c r="AC506" i="1000"/>
  <c r="AC437" i="1000"/>
  <c r="AC436" i="1000" s="1"/>
  <c r="AC434" i="1000"/>
  <c r="AC427" i="1000"/>
  <c r="AC425" i="1000" s="1"/>
  <c r="AC421" i="1000"/>
  <c r="AC419" i="1000"/>
  <c r="AC416" i="1000"/>
  <c r="AC415" i="1000" s="1"/>
  <c r="AC413" i="1000"/>
  <c r="AC412" i="1000" s="1"/>
  <c r="AC274" i="1000"/>
  <c r="AC273" i="1000" s="1"/>
  <c r="AC271" i="1000"/>
  <c r="AC233" i="1000"/>
  <c r="AC232" i="1000" s="1"/>
  <c r="AC231" i="1000" s="1"/>
  <c r="AC230" i="1000" s="1"/>
  <c r="AC228" i="1000"/>
  <c r="AC227" i="1000" s="1"/>
  <c r="AC226" i="1000" s="1"/>
  <c r="AC225" i="1000" s="1"/>
  <c r="AC52" i="1000"/>
  <c r="AC51" i="1000" s="1"/>
  <c r="AC49" i="1000"/>
  <c r="Q7" i="993" l="1"/>
  <c r="O13" i="992"/>
  <c r="N36" i="994"/>
  <c r="N13" i="992"/>
  <c r="AC642" i="1000"/>
  <c r="AE584" i="1000"/>
  <c r="AD643" i="1000"/>
  <c r="H658" i="1000"/>
  <c r="F657" i="1000"/>
  <c r="F658" i="1000"/>
  <c r="AC924" i="1000"/>
  <c r="AC418" i="1000"/>
  <c r="AD642" i="1000"/>
  <c r="AC569" i="1000"/>
  <c r="AC737" i="1000"/>
  <c r="AC643" i="1000"/>
  <c r="AD1170" i="1000"/>
  <c r="AD1169" i="1000" s="1"/>
  <c r="AD1168" i="1000" s="1"/>
  <c r="AD737" i="1000"/>
  <c r="AC1170" i="1000"/>
  <c r="AC1169" i="1000" s="1"/>
  <c r="AC441" i="1000"/>
  <c r="AC440" i="1000" s="1"/>
  <c r="AD560" i="1000"/>
  <c r="AD554" i="1000" s="1"/>
  <c r="AD553" i="1000" s="1"/>
  <c r="R39" i="994" s="1"/>
  <c r="R38" i="994" s="1"/>
  <c r="AD732" i="1000"/>
  <c r="AC1104" i="1000"/>
  <c r="AD418" i="1000"/>
  <c r="AC732" i="1000"/>
  <c r="AD796" i="1000"/>
  <c r="AD795" i="1000"/>
  <c r="AD1162" i="1000"/>
  <c r="AD1163" i="1000"/>
  <c r="AC723" i="1000"/>
  <c r="AC795" i="1000"/>
  <c r="AC1163" i="1000"/>
  <c r="AD569" i="1000"/>
  <c r="AD723" i="1000"/>
  <c r="AD924" i="1000"/>
  <c r="AD441" i="1000"/>
  <c r="AD440" i="1000" s="1"/>
  <c r="AD1104" i="1000"/>
  <c r="AD1064" i="1000"/>
  <c r="AD1063" i="1000"/>
  <c r="AC560" i="1000"/>
  <c r="AC554" i="1000" s="1"/>
  <c r="AC553" i="1000" s="1"/>
  <c r="Q39" i="994" s="1"/>
  <c r="AC1064" i="1000"/>
  <c r="AC1063" i="1000"/>
  <c r="C47" i="992"/>
  <c r="C46" i="992"/>
  <c r="C37" i="992"/>
  <c r="C36" i="992"/>
  <c r="C27" i="992"/>
  <c r="C26" i="992"/>
  <c r="AC512" i="1000" l="1"/>
  <c r="AC511" i="1000" s="1"/>
  <c r="AC1296" i="1000"/>
  <c r="Q38" i="994"/>
  <c r="AD439" i="1000"/>
  <c r="AD1296" i="1000"/>
  <c r="AC1314" i="1000"/>
  <c r="AC439" i="1000"/>
  <c r="AC722" i="1000"/>
  <c r="AD1167" i="1000"/>
  <c r="AD1314" i="1000"/>
  <c r="AD722" i="1000"/>
  <c r="AC1167" i="1000"/>
  <c r="AC1168" i="1000"/>
  <c r="R87" i="1008"/>
  <c r="R86" i="1008" s="1"/>
  <c r="R85" i="1008" s="1"/>
  <c r="S87" i="1008"/>
  <c r="S86" i="1008" s="1"/>
  <c r="S85" i="1008" s="1"/>
  <c r="X87" i="1008"/>
  <c r="X86" i="1008" s="1"/>
  <c r="X85" i="1008" s="1"/>
  <c r="Y87" i="1008"/>
  <c r="Y86" i="1008" s="1"/>
  <c r="Y85" i="1008" s="1"/>
  <c r="S83" i="1008"/>
  <c r="S82" i="1008" s="1"/>
  <c r="S81" i="1008" s="1"/>
  <c r="G20" i="994" s="1"/>
  <c r="S71" i="1008"/>
  <c r="S70" i="1008" s="1"/>
  <c r="S69" i="1008" s="1"/>
  <c r="S66" i="1008"/>
  <c r="S65" i="1008" s="1"/>
  <c r="S64" i="1008" s="1"/>
  <c r="G9" i="994" s="1"/>
  <c r="G8" i="994" s="1"/>
  <c r="S60" i="1008"/>
  <c r="S59" i="1008" s="1"/>
  <c r="S58" i="1008" s="1"/>
  <c r="S57" i="1008" s="1"/>
  <c r="F12" i="993" s="1"/>
  <c r="X60" i="1008"/>
  <c r="X59" i="1008" s="1"/>
  <c r="X58" i="1008" s="1"/>
  <c r="X57" i="1008" s="1"/>
  <c r="Y60" i="1008"/>
  <c r="Y59" i="1008" s="1"/>
  <c r="Y58" i="1008" s="1"/>
  <c r="Y57" i="1008" s="1"/>
  <c r="S55" i="1008"/>
  <c r="X55" i="1008"/>
  <c r="Y55" i="1008"/>
  <c r="S50" i="1008"/>
  <c r="X50" i="1008"/>
  <c r="Y50" i="1008"/>
  <c r="S45" i="1008"/>
  <c r="S44" i="1008" s="1"/>
  <c r="S41" i="1008"/>
  <c r="S40" i="1008" s="1"/>
  <c r="X41" i="1008"/>
  <c r="X40" i="1008" s="1"/>
  <c r="Y41" i="1008"/>
  <c r="Y40" i="1008" s="1"/>
  <c r="S36" i="1008"/>
  <c r="S35" i="1008" s="1"/>
  <c r="S34" i="1008" s="1"/>
  <c r="X36" i="1008"/>
  <c r="X35" i="1008" s="1"/>
  <c r="X34" i="1008" s="1"/>
  <c r="Y36" i="1008"/>
  <c r="Y35" i="1008" s="1"/>
  <c r="Y34" i="1008" s="1"/>
  <c r="S32" i="1008"/>
  <c r="S31" i="1008" s="1"/>
  <c r="S30" i="1008" s="1"/>
  <c r="G18" i="994" s="1"/>
  <c r="X32" i="1008"/>
  <c r="X31" i="1008" s="1"/>
  <c r="X30" i="1008" s="1"/>
  <c r="Y32" i="1008"/>
  <c r="Y31" i="1008" s="1"/>
  <c r="Y30" i="1008" s="1"/>
  <c r="S28" i="1008"/>
  <c r="S27" i="1008" s="1"/>
  <c r="X28" i="1008"/>
  <c r="X27" i="1008" s="1"/>
  <c r="Y28" i="1008"/>
  <c r="Y27" i="1008" s="1"/>
  <c r="S23" i="1008"/>
  <c r="S22" i="1008" s="1"/>
  <c r="S19" i="1008"/>
  <c r="T17" i="1008"/>
  <c r="U17" i="1008"/>
  <c r="V17" i="1008"/>
  <c r="W17" i="1008"/>
  <c r="X17" i="1008"/>
  <c r="Y17" i="1008"/>
  <c r="Z17" i="1008"/>
  <c r="AB17" i="1008"/>
  <c r="S13" i="1008"/>
  <c r="S12" i="1008" s="1"/>
  <c r="S11" i="1008" s="1"/>
  <c r="T13" i="1008"/>
  <c r="T12" i="1008" s="1"/>
  <c r="T11" i="1008" s="1"/>
  <c r="U13" i="1008"/>
  <c r="U12" i="1008" s="1"/>
  <c r="U11" i="1008" s="1"/>
  <c r="V13" i="1008"/>
  <c r="V12" i="1008" s="1"/>
  <c r="V11" i="1008" s="1"/>
  <c r="W13" i="1008"/>
  <c r="W12" i="1008" s="1"/>
  <c r="W11" i="1008" s="1"/>
  <c r="X13" i="1008"/>
  <c r="X12" i="1008" s="1"/>
  <c r="X11" i="1008" s="1"/>
  <c r="Y13" i="1008"/>
  <c r="Y12" i="1008" s="1"/>
  <c r="Y11" i="1008" s="1"/>
  <c r="Z13" i="1008"/>
  <c r="Z12" i="1008" s="1"/>
  <c r="Z11" i="1008" s="1"/>
  <c r="AA13" i="1008"/>
  <c r="AA12" i="1008" s="1"/>
  <c r="AA11" i="1008" s="1"/>
  <c r="AB13" i="1008"/>
  <c r="AB12" i="1008" s="1"/>
  <c r="AB11" i="1008" s="1"/>
  <c r="Q83" i="1008"/>
  <c r="Q82" i="1008" s="1"/>
  <c r="Q81" i="1008" s="1"/>
  <c r="E20" i="994" s="1"/>
  <c r="Q71" i="1008"/>
  <c r="Q70" i="1008" s="1"/>
  <c r="Q69" i="1008" s="1"/>
  <c r="Q66" i="1008"/>
  <c r="Q65" i="1008" s="1"/>
  <c r="Q64" i="1008" s="1"/>
  <c r="E9" i="994" s="1"/>
  <c r="Q60" i="1008"/>
  <c r="Q59" i="1008" s="1"/>
  <c r="Q58" i="1008" s="1"/>
  <c r="Q57" i="1008" s="1"/>
  <c r="D12" i="993" s="1"/>
  <c r="Q55" i="1008"/>
  <c r="Q50" i="1008"/>
  <c r="Q45" i="1008"/>
  <c r="Q44" i="1008" s="1"/>
  <c r="Q36" i="1008"/>
  <c r="Q35" i="1008" s="1"/>
  <c r="Q34" i="1008" s="1"/>
  <c r="Q32" i="1008"/>
  <c r="Q31" i="1008" s="1"/>
  <c r="Q30" i="1008" s="1"/>
  <c r="E18" i="994" s="1"/>
  <c r="Q28" i="1008"/>
  <c r="Q27" i="1008" s="1"/>
  <c r="Q19" i="1008"/>
  <c r="R84" i="1008"/>
  <c r="R83" i="1008" s="1"/>
  <c r="R82" i="1008" s="1"/>
  <c r="R81" i="1008" s="1"/>
  <c r="R72" i="1008"/>
  <c r="R71" i="1008" s="1"/>
  <c r="R70" i="1008" s="1"/>
  <c r="R69" i="1008" s="1"/>
  <c r="R68" i="1008"/>
  <c r="R67" i="1008"/>
  <c r="R61" i="1008"/>
  <c r="R60" i="1008" s="1"/>
  <c r="R59" i="1008" s="1"/>
  <c r="R58" i="1008" s="1"/>
  <c r="R57" i="1008" s="1"/>
  <c r="R56" i="1008"/>
  <c r="R55" i="1008" s="1"/>
  <c r="R51" i="1008"/>
  <c r="R50" i="1008" s="1"/>
  <c r="R46" i="1008"/>
  <c r="R45" i="1008" s="1"/>
  <c r="R44" i="1008" s="1"/>
  <c r="R42" i="1008"/>
  <c r="R41" i="1008" s="1"/>
  <c r="R40" i="1008" s="1"/>
  <c r="Q41" i="1008"/>
  <c r="Q40" i="1008" s="1"/>
  <c r="R37" i="1008"/>
  <c r="R36" i="1008" s="1"/>
  <c r="R35" i="1008" s="1"/>
  <c r="R34" i="1008" s="1"/>
  <c r="R33" i="1008"/>
  <c r="R32" i="1008" s="1"/>
  <c r="R31" i="1008" s="1"/>
  <c r="R30" i="1008" s="1"/>
  <c r="R29" i="1008"/>
  <c r="R28" i="1008" s="1"/>
  <c r="R27" i="1008" s="1"/>
  <c r="Q24" i="1008"/>
  <c r="R20" i="1008"/>
  <c r="R19" i="1008" s="1"/>
  <c r="S18" i="1008"/>
  <c r="S17" i="1008" s="1"/>
  <c r="Q18" i="1008"/>
  <c r="R14" i="1008"/>
  <c r="R13" i="1008" s="1"/>
  <c r="R12" i="1008" s="1"/>
  <c r="R11" i="1008" s="1"/>
  <c r="Q13" i="1008"/>
  <c r="AD512" i="1000" l="1"/>
  <c r="AD511" i="1000" s="1"/>
  <c r="R24" i="1008"/>
  <c r="R23" i="1008" s="1"/>
  <c r="R22" i="1008" s="1"/>
  <c r="Q17" i="1008"/>
  <c r="AA17" i="1008"/>
  <c r="AC1199" i="1000"/>
  <c r="AC802" i="1000"/>
  <c r="AC800" i="1000" s="1"/>
  <c r="AD802" i="1000"/>
  <c r="AD800" i="1000" s="1"/>
  <c r="AC1295" i="1000"/>
  <c r="AC1294" i="1000" s="1"/>
  <c r="AD475" i="1000"/>
  <c r="AD474" i="1000" s="1"/>
  <c r="AC475" i="1000"/>
  <c r="AC473" i="1000" s="1"/>
  <c r="AD688" i="1000"/>
  <c r="AC1070" i="1000"/>
  <c r="AC1068" i="1000" s="1"/>
  <c r="AD1070" i="1000"/>
  <c r="AD1069" i="1000" s="1"/>
  <c r="AC688" i="1000"/>
  <c r="AC686" i="1000" s="1"/>
  <c r="AD1295" i="1000"/>
  <c r="AD1294" i="1000" s="1"/>
  <c r="AD1199" i="1000"/>
  <c r="AD1197" i="1000" s="1"/>
  <c r="AD934" i="1000"/>
  <c r="AD932" i="1000" s="1"/>
  <c r="AC934" i="1000"/>
  <c r="AC932" i="1000" s="1"/>
  <c r="R49" i="1008"/>
  <c r="R48" i="1008" s="1"/>
  <c r="R47" i="1008" s="1"/>
  <c r="G19" i="994"/>
  <c r="Q23" i="1008"/>
  <c r="X49" i="1008"/>
  <c r="X48" i="1008" s="1"/>
  <c r="X47" i="1008" s="1"/>
  <c r="R66" i="1008"/>
  <c r="R65" i="1008" s="1"/>
  <c r="R64" i="1008" s="1"/>
  <c r="R63" i="1008" s="1"/>
  <c r="S49" i="1008"/>
  <c r="S48" i="1008" s="1"/>
  <c r="S47" i="1008" s="1"/>
  <c r="Y49" i="1008"/>
  <c r="Y48" i="1008" s="1"/>
  <c r="Y47" i="1008" s="1"/>
  <c r="S16" i="1008"/>
  <c r="S15" i="1008" s="1"/>
  <c r="R80" i="1008"/>
  <c r="R79" i="1008" s="1"/>
  <c r="S80" i="1008"/>
  <c r="S63" i="1008"/>
  <c r="F13" i="993" s="1"/>
  <c r="S39" i="1008"/>
  <c r="S38" i="1008" s="1"/>
  <c r="G11" i="994" s="1"/>
  <c r="R39" i="1008"/>
  <c r="R38" i="1008" s="1"/>
  <c r="R21" i="1008"/>
  <c r="S21" i="1008"/>
  <c r="Q39" i="1008"/>
  <c r="Q38" i="1008" s="1"/>
  <c r="E11" i="994" s="1"/>
  <c r="Q63" i="1008"/>
  <c r="D13" i="993" s="1"/>
  <c r="Q16" i="1008"/>
  <c r="Q15" i="1008" s="1"/>
  <c r="Q49" i="1008"/>
  <c r="Q48" i="1008" s="1"/>
  <c r="Q47" i="1008" s="1"/>
  <c r="Q12" i="1008"/>
  <c r="Q11" i="1008" s="1"/>
  <c r="Q87" i="1008"/>
  <c r="R18" i="1008"/>
  <c r="R17" i="1008" s="1"/>
  <c r="R16" i="1008" s="1"/>
  <c r="R15" i="1008" s="1"/>
  <c r="Q22" i="1008"/>
  <c r="Q21" i="1008" s="1"/>
  <c r="AC1197" i="1000" l="1"/>
  <c r="AC1198" i="1000"/>
  <c r="Q27" i="994" s="1"/>
  <c r="AC1293" i="1000"/>
  <c r="AD801" i="1000"/>
  <c r="R34" i="994" s="1"/>
  <c r="AC474" i="1000"/>
  <c r="AD473" i="1000"/>
  <c r="AD236" i="1000"/>
  <c r="AD235" i="1000" s="1"/>
  <c r="R31" i="994" s="1"/>
  <c r="AC236" i="1000"/>
  <c r="AC235" i="1000" s="1"/>
  <c r="Q31" i="994" s="1"/>
  <c r="AD11" i="1000"/>
  <c r="AD10" i="1000" s="1"/>
  <c r="AC11" i="1000"/>
  <c r="AC10" i="1000" s="1"/>
  <c r="AE54" i="1000"/>
  <c r="AD1068" i="1000"/>
  <c r="AD1293" i="1000"/>
  <c r="AC687" i="1000"/>
  <c r="F11" i="993"/>
  <c r="G13" i="994"/>
  <c r="G12" i="994" s="1"/>
  <c r="D11" i="993"/>
  <c r="E13" i="994"/>
  <c r="AC933" i="1000"/>
  <c r="AC1069" i="1000"/>
  <c r="AD1198" i="1000"/>
  <c r="AC801" i="1000"/>
  <c r="Q34" i="994" s="1"/>
  <c r="AD933" i="1000"/>
  <c r="AD687" i="1000"/>
  <c r="AD686" i="1000"/>
  <c r="S10" i="1008"/>
  <c r="F9" i="993" s="1"/>
  <c r="E16" i="994"/>
  <c r="D10" i="993"/>
  <c r="S79" i="1008"/>
  <c r="F16" i="993"/>
  <c r="F15" i="993" s="1"/>
  <c r="D15" i="992" s="1"/>
  <c r="F10" i="993"/>
  <c r="G10" i="994"/>
  <c r="G16" i="994"/>
  <c r="R10" i="1008"/>
  <c r="R9" i="1008" s="1"/>
  <c r="R8" i="1008" s="1"/>
  <c r="Q10" i="1008"/>
  <c r="Q86" i="1008"/>
  <c r="Q85" i="1008" s="1"/>
  <c r="Q80" i="1008" s="1"/>
  <c r="S9" i="1008" l="1"/>
  <c r="S8" i="1008" s="1"/>
  <c r="AD9" i="1000"/>
  <c r="R29" i="994"/>
  <c r="AC9" i="1000"/>
  <c r="Q29" i="994"/>
  <c r="R27" i="994"/>
  <c r="F8" i="993"/>
  <c r="D14" i="992" s="1"/>
  <c r="D13" i="992" s="1"/>
  <c r="Q9" i="1008"/>
  <c r="Q8" i="1008" s="1"/>
  <c r="D9" i="993"/>
  <c r="D8" i="993" s="1"/>
  <c r="B14" i="992" s="1"/>
  <c r="G15" i="994"/>
  <c r="G7" i="994"/>
  <c r="Q79" i="1008"/>
  <c r="D16" i="993"/>
  <c r="AB87" i="1008"/>
  <c r="AB86" i="1008" s="1"/>
  <c r="AB85" i="1008" s="1"/>
  <c r="AA87" i="1008"/>
  <c r="AA86" i="1008" s="1"/>
  <c r="AA85" i="1008" s="1"/>
  <c r="Z87" i="1008"/>
  <c r="Z86" i="1008" s="1"/>
  <c r="Z85" i="1008" s="1"/>
  <c r="W87" i="1008"/>
  <c r="W86" i="1008" s="1"/>
  <c r="W85" i="1008" s="1"/>
  <c r="V87" i="1008"/>
  <c r="V86" i="1008" s="1"/>
  <c r="V85" i="1008" s="1"/>
  <c r="U87" i="1008"/>
  <c r="U86" i="1008" s="1"/>
  <c r="U85" i="1008" s="1"/>
  <c r="T87" i="1008"/>
  <c r="T86" i="1008" s="1"/>
  <c r="T85" i="1008" s="1"/>
  <c r="Y83" i="1008"/>
  <c r="Y82" i="1008" s="1"/>
  <c r="Y81" i="1008" s="1"/>
  <c r="Y80" i="1008" s="1"/>
  <c r="Y79" i="1008" s="1"/>
  <c r="Y71" i="1008" s="1"/>
  <c r="Y70" i="1008" s="1"/>
  <c r="Y69" i="1008" s="1"/>
  <c r="X83" i="1008"/>
  <c r="X82" i="1008" s="1"/>
  <c r="X81" i="1008" s="1"/>
  <c r="X80" i="1008" s="1"/>
  <c r="X79" i="1008" s="1"/>
  <c r="X71" i="1008"/>
  <c r="X70" i="1008" s="1"/>
  <c r="X69" i="1008" s="1"/>
  <c r="AB66" i="1008"/>
  <c r="AB65" i="1008" s="1"/>
  <c r="AB64" i="1008" s="1"/>
  <c r="P9" i="994" s="1"/>
  <c r="P8" i="994" s="1"/>
  <c r="AA66" i="1008"/>
  <c r="AA65" i="1008" s="1"/>
  <c r="AA64" i="1008" s="1"/>
  <c r="O9" i="994" s="1"/>
  <c r="O8" i="994" s="1"/>
  <c r="Z66" i="1008"/>
  <c r="Z65" i="1008" s="1"/>
  <c r="Z64" i="1008" s="1"/>
  <c r="N9" i="994" s="1"/>
  <c r="N8" i="994" s="1"/>
  <c r="W66" i="1008"/>
  <c r="W65" i="1008" s="1"/>
  <c r="W64" i="1008" s="1"/>
  <c r="K9" i="994" s="1"/>
  <c r="K8" i="994" s="1"/>
  <c r="V66" i="1008"/>
  <c r="V65" i="1008" s="1"/>
  <c r="V64" i="1008" s="1"/>
  <c r="J9" i="994" s="1"/>
  <c r="J8" i="994" s="1"/>
  <c r="U66" i="1008"/>
  <c r="U65" i="1008" s="1"/>
  <c r="U64" i="1008" s="1"/>
  <c r="I9" i="994" s="1"/>
  <c r="I8" i="994" s="1"/>
  <c r="T66" i="1008"/>
  <c r="T65" i="1008" s="1"/>
  <c r="T64" i="1008" s="1"/>
  <c r="H9" i="994" s="1"/>
  <c r="H8" i="994" s="1"/>
  <c r="Y66" i="1008"/>
  <c r="Y65" i="1008" s="1"/>
  <c r="Y64" i="1008" s="1"/>
  <c r="X66" i="1008"/>
  <c r="X65" i="1008" s="1"/>
  <c r="X64" i="1008" s="1"/>
  <c r="AB60" i="1008"/>
  <c r="AB59" i="1008" s="1"/>
  <c r="AB58" i="1008" s="1"/>
  <c r="AB57" i="1008" s="1"/>
  <c r="O12" i="993" s="1"/>
  <c r="AA60" i="1008"/>
  <c r="AA59" i="1008" s="1"/>
  <c r="AA58" i="1008" s="1"/>
  <c r="AA57" i="1008" s="1"/>
  <c r="N12" i="993" s="1"/>
  <c r="Z60" i="1008"/>
  <c r="Z59" i="1008" s="1"/>
  <c r="Z58" i="1008" s="1"/>
  <c r="Z57" i="1008" s="1"/>
  <c r="M12" i="993" s="1"/>
  <c r="W60" i="1008"/>
  <c r="W59" i="1008" s="1"/>
  <c r="W58" i="1008" s="1"/>
  <c r="W57" i="1008" s="1"/>
  <c r="J12" i="993" s="1"/>
  <c r="V60" i="1008"/>
  <c r="V59" i="1008" s="1"/>
  <c r="V58" i="1008" s="1"/>
  <c r="V57" i="1008" s="1"/>
  <c r="I12" i="993" s="1"/>
  <c r="U60" i="1008"/>
  <c r="U59" i="1008" s="1"/>
  <c r="U58" i="1008" s="1"/>
  <c r="U57" i="1008" s="1"/>
  <c r="H12" i="993" s="1"/>
  <c r="T60" i="1008"/>
  <c r="T59" i="1008" s="1"/>
  <c r="T58" i="1008" s="1"/>
  <c r="T57" i="1008" s="1"/>
  <c r="G12" i="993" s="1"/>
  <c r="AB55" i="1008"/>
  <c r="AA55" i="1008"/>
  <c r="Z55" i="1008"/>
  <c r="W55" i="1008"/>
  <c r="V55" i="1008"/>
  <c r="U55" i="1008"/>
  <c r="T55" i="1008"/>
  <c r="AA50" i="1008"/>
  <c r="Z50" i="1008"/>
  <c r="W50" i="1008"/>
  <c r="V50" i="1008"/>
  <c r="U50" i="1008"/>
  <c r="T50" i="1008"/>
  <c r="AB45" i="1008"/>
  <c r="AB44" i="1008" s="1"/>
  <c r="AA45" i="1008"/>
  <c r="AA44" i="1008" s="1"/>
  <c r="Z45" i="1008"/>
  <c r="Z44" i="1008" s="1"/>
  <c r="W45" i="1008"/>
  <c r="W44" i="1008" s="1"/>
  <c r="V45" i="1008"/>
  <c r="V44" i="1008" s="1"/>
  <c r="U45" i="1008"/>
  <c r="U44" i="1008" s="1"/>
  <c r="T45" i="1008"/>
  <c r="T44" i="1008" s="1"/>
  <c r="Y45" i="1008"/>
  <c r="Y44" i="1008" s="1"/>
  <c r="Y39" i="1008" s="1"/>
  <c r="Y38" i="1008" s="1"/>
  <c r="X45" i="1008"/>
  <c r="X44" i="1008" s="1"/>
  <c r="X39" i="1008" s="1"/>
  <c r="X38" i="1008" s="1"/>
  <c r="AB41" i="1008"/>
  <c r="AB40" i="1008" s="1"/>
  <c r="AA41" i="1008"/>
  <c r="AA40" i="1008" s="1"/>
  <c r="Z41" i="1008"/>
  <c r="Z40" i="1008" s="1"/>
  <c r="W41" i="1008"/>
  <c r="W40" i="1008" s="1"/>
  <c r="V41" i="1008"/>
  <c r="V40" i="1008" s="1"/>
  <c r="U41" i="1008"/>
  <c r="U40" i="1008" s="1"/>
  <c r="T41" i="1008"/>
  <c r="T40" i="1008" s="1"/>
  <c r="AB36" i="1008"/>
  <c r="AB35" i="1008" s="1"/>
  <c r="AB34" i="1008" s="1"/>
  <c r="AA36" i="1008"/>
  <c r="AA35" i="1008" s="1"/>
  <c r="AA34" i="1008" s="1"/>
  <c r="Z36" i="1008"/>
  <c r="Z35" i="1008" s="1"/>
  <c r="Z34" i="1008" s="1"/>
  <c r="N17" i="994" s="1"/>
  <c r="W36" i="1008"/>
  <c r="W35" i="1008" s="1"/>
  <c r="W34" i="1008" s="1"/>
  <c r="V36" i="1008"/>
  <c r="V35" i="1008" s="1"/>
  <c r="V34" i="1008" s="1"/>
  <c r="U36" i="1008"/>
  <c r="U35" i="1008" s="1"/>
  <c r="U34" i="1008" s="1"/>
  <c r="T36" i="1008"/>
  <c r="T35" i="1008" s="1"/>
  <c r="T34" i="1008" s="1"/>
  <c r="AB32" i="1008"/>
  <c r="AB31" i="1008" s="1"/>
  <c r="AB30" i="1008" s="1"/>
  <c r="P18" i="994" s="1"/>
  <c r="AA32" i="1008"/>
  <c r="AA31" i="1008" s="1"/>
  <c r="AA30" i="1008" s="1"/>
  <c r="O18" i="994" s="1"/>
  <c r="Z32" i="1008"/>
  <c r="Z31" i="1008" s="1"/>
  <c r="Z30" i="1008" s="1"/>
  <c r="N18" i="994" s="1"/>
  <c r="W32" i="1008"/>
  <c r="W31" i="1008" s="1"/>
  <c r="W30" i="1008" s="1"/>
  <c r="K18" i="994" s="1"/>
  <c r="V32" i="1008"/>
  <c r="V31" i="1008" s="1"/>
  <c r="V30" i="1008" s="1"/>
  <c r="J18" i="994" s="1"/>
  <c r="U32" i="1008"/>
  <c r="U31" i="1008" s="1"/>
  <c r="U30" i="1008" s="1"/>
  <c r="I18" i="994" s="1"/>
  <c r="T32" i="1008"/>
  <c r="T31" i="1008" s="1"/>
  <c r="T30" i="1008" s="1"/>
  <c r="H18" i="994" s="1"/>
  <c r="AB28" i="1008"/>
  <c r="AB27" i="1008" s="1"/>
  <c r="AA28" i="1008"/>
  <c r="AA27" i="1008" s="1"/>
  <c r="Z28" i="1008"/>
  <c r="Z27" i="1008" s="1"/>
  <c r="W28" i="1008"/>
  <c r="W27" i="1008" s="1"/>
  <c r="V28" i="1008"/>
  <c r="V27" i="1008" s="1"/>
  <c r="U28" i="1008"/>
  <c r="U27" i="1008" s="1"/>
  <c r="T28" i="1008"/>
  <c r="T27" i="1008" s="1"/>
  <c r="S916" i="1000"/>
  <c r="S922" i="1000"/>
  <c r="U160" i="1007"/>
  <c r="V160" i="1007"/>
  <c r="U120" i="1007"/>
  <c r="V120" i="1007"/>
  <c r="U118" i="1007"/>
  <c r="V118" i="1007"/>
  <c r="U114" i="1007"/>
  <c r="U113" i="1007" s="1"/>
  <c r="V114" i="1007"/>
  <c r="V113" i="1007" s="1"/>
  <c r="U111" i="1007"/>
  <c r="V111" i="1007"/>
  <c r="U109" i="1007"/>
  <c r="V109" i="1007"/>
  <c r="U106" i="1007"/>
  <c r="U105" i="1007" s="1"/>
  <c r="V106" i="1007"/>
  <c r="V105" i="1007" s="1"/>
  <c r="U103" i="1007"/>
  <c r="V103" i="1007"/>
  <c r="U101" i="1007"/>
  <c r="V101" i="1007"/>
  <c r="U98" i="1007"/>
  <c r="V98" i="1007"/>
  <c r="U95" i="1007"/>
  <c r="V95" i="1007"/>
  <c r="U93" i="1007"/>
  <c r="V93" i="1007"/>
  <c r="U90" i="1007"/>
  <c r="V90" i="1007"/>
  <c r="U88" i="1007"/>
  <c r="V88" i="1007"/>
  <c r="U86" i="1007"/>
  <c r="V86" i="1007"/>
  <c r="U84" i="1007"/>
  <c r="V84" i="1007"/>
  <c r="U81" i="1007"/>
  <c r="V81" i="1007"/>
  <c r="U77" i="1007"/>
  <c r="V77" i="1007"/>
  <c r="U74" i="1007"/>
  <c r="V74" i="1007"/>
  <c r="U71" i="1007"/>
  <c r="V71" i="1007"/>
  <c r="U69" i="1007"/>
  <c r="V69" i="1007"/>
  <c r="U66" i="1007"/>
  <c r="V66" i="1007"/>
  <c r="U64" i="1007"/>
  <c r="V64" i="1007"/>
  <c r="U62" i="1007"/>
  <c r="V62" i="1007"/>
  <c r="U60" i="1007"/>
  <c r="V60" i="1007"/>
  <c r="U58" i="1007"/>
  <c r="V58" i="1007"/>
  <c r="U56" i="1007"/>
  <c r="V56" i="1007"/>
  <c r="U54" i="1007"/>
  <c r="V54" i="1007"/>
  <c r="U49" i="1007"/>
  <c r="U48" i="1007" s="1"/>
  <c r="V49" i="1007"/>
  <c r="V48" i="1007" s="1"/>
  <c r="U46" i="1007"/>
  <c r="V46" i="1007"/>
  <c r="U44" i="1007"/>
  <c r="V44" i="1007"/>
  <c r="U40" i="1007"/>
  <c r="V40" i="1007"/>
  <c r="U38" i="1007"/>
  <c r="V38" i="1007"/>
  <c r="U36" i="1007"/>
  <c r="V36" i="1007"/>
  <c r="U34" i="1007"/>
  <c r="V34" i="1007"/>
  <c r="U32" i="1007"/>
  <c r="V32" i="1007"/>
  <c r="U30" i="1007"/>
  <c r="V30" i="1007"/>
  <c r="U25" i="1007"/>
  <c r="U24" i="1007" s="1"/>
  <c r="V25" i="1007"/>
  <c r="V24" i="1007" s="1"/>
  <c r="U22" i="1007"/>
  <c r="U21" i="1007" s="1"/>
  <c r="V22" i="1007"/>
  <c r="V21" i="1007" s="1"/>
  <c r="U13" i="1007"/>
  <c r="U12" i="1007" s="1"/>
  <c r="V13" i="1007"/>
  <c r="V12" i="1007" s="1"/>
  <c r="U122" i="1007"/>
  <c r="V122" i="1007"/>
  <c r="U124" i="1007"/>
  <c r="V124" i="1007"/>
  <c r="U135" i="1007"/>
  <c r="U134" i="1007" s="1"/>
  <c r="V135" i="1007"/>
  <c r="V134" i="1007" s="1"/>
  <c r="U138" i="1007"/>
  <c r="V138" i="1007"/>
  <c r="U140" i="1007"/>
  <c r="V140" i="1007"/>
  <c r="U142" i="1007"/>
  <c r="V142" i="1007"/>
  <c r="U146" i="1007"/>
  <c r="V146" i="1007"/>
  <c r="U148" i="1007"/>
  <c r="V148" i="1007"/>
  <c r="U150" i="1007"/>
  <c r="V150" i="1007"/>
  <c r="U153" i="1007"/>
  <c r="V153" i="1007"/>
  <c r="U155" i="1007"/>
  <c r="V155" i="1007"/>
  <c r="U162" i="1007"/>
  <c r="V162" i="1007"/>
  <c r="U169" i="1007"/>
  <c r="V169" i="1007"/>
  <c r="U172" i="1007"/>
  <c r="V172" i="1007"/>
  <c r="U176" i="1007"/>
  <c r="V176" i="1007"/>
  <c r="U270" i="1007"/>
  <c r="U269" i="1007" s="1"/>
  <c r="U268" i="1007" s="1"/>
  <c r="V270" i="1007"/>
  <c r="V269" i="1007" s="1"/>
  <c r="V268" i="1007" s="1"/>
  <c r="U264" i="1007"/>
  <c r="V264" i="1007"/>
  <c r="U262" i="1007"/>
  <c r="V262" i="1007"/>
  <c r="U259" i="1007"/>
  <c r="U258" i="1007" s="1"/>
  <c r="V259" i="1007"/>
  <c r="V258" i="1007" s="1"/>
  <c r="U256" i="1007"/>
  <c r="V256" i="1007"/>
  <c r="U254" i="1007"/>
  <c r="V254" i="1007"/>
  <c r="U252" i="1007"/>
  <c r="V252" i="1007"/>
  <c r="U240" i="1007"/>
  <c r="U239" i="1007" s="1"/>
  <c r="U238" i="1007" s="1"/>
  <c r="U237" i="1007" s="1"/>
  <c r="V240" i="1007"/>
  <c r="V239" i="1007" s="1"/>
  <c r="V238" i="1007" s="1"/>
  <c r="V237" i="1007" s="1"/>
  <c r="U234" i="1007"/>
  <c r="U233" i="1007" s="1"/>
  <c r="U232" i="1007" s="1"/>
  <c r="U231" i="1007" s="1"/>
  <c r="V234" i="1007"/>
  <c r="V233" i="1007" s="1"/>
  <c r="V232" i="1007" s="1"/>
  <c r="V231" i="1007" s="1"/>
  <c r="U219" i="1007"/>
  <c r="U218" i="1007" s="1"/>
  <c r="V219" i="1007"/>
  <c r="V218" i="1007" s="1"/>
  <c r="U216" i="1007"/>
  <c r="U215" i="1007" s="1"/>
  <c r="V216" i="1007"/>
  <c r="V215" i="1007" s="1"/>
  <c r="U212" i="1007"/>
  <c r="V212" i="1007"/>
  <c r="U210" i="1007"/>
  <c r="V210" i="1007"/>
  <c r="U208" i="1007"/>
  <c r="V208" i="1007"/>
  <c r="U205" i="1007"/>
  <c r="U204" i="1007" s="1"/>
  <c r="V205" i="1007"/>
  <c r="V204" i="1007" s="1"/>
  <c r="U202" i="1007"/>
  <c r="U201" i="1007" s="1"/>
  <c r="V202" i="1007"/>
  <c r="V201" i="1007" s="1"/>
  <c r="U199" i="1007"/>
  <c r="V199" i="1007"/>
  <c r="U197" i="1007"/>
  <c r="V197" i="1007"/>
  <c r="U195" i="1007"/>
  <c r="V195" i="1007"/>
  <c r="U192" i="1007"/>
  <c r="U191" i="1007" s="1"/>
  <c r="V192" i="1007"/>
  <c r="V191" i="1007" s="1"/>
  <c r="U184" i="1007"/>
  <c r="U183" i="1007" s="1"/>
  <c r="U182" i="1007" s="1"/>
  <c r="V184" i="1007"/>
  <c r="V183" i="1007" s="1"/>
  <c r="V182" i="1007" s="1"/>
  <c r="V128" i="1007"/>
  <c r="U128" i="1007"/>
  <c r="T698" i="1000"/>
  <c r="U698" i="1000"/>
  <c r="V698" i="1000"/>
  <c r="W698" i="1000"/>
  <c r="X698" i="1000"/>
  <c r="Y698" i="1000"/>
  <c r="Z698" i="1000"/>
  <c r="AA698" i="1000"/>
  <c r="AB698" i="1000"/>
  <c r="T373" i="1000"/>
  <c r="U373" i="1000"/>
  <c r="V373" i="1000"/>
  <c r="W373" i="1000"/>
  <c r="X373" i="1000"/>
  <c r="Y373" i="1000"/>
  <c r="Z373" i="1000"/>
  <c r="AA373" i="1000"/>
  <c r="AB373" i="1000"/>
  <c r="T125" i="1000"/>
  <c r="U125" i="1000"/>
  <c r="V125" i="1000"/>
  <c r="W125" i="1000"/>
  <c r="X125" i="1000"/>
  <c r="Y125" i="1000"/>
  <c r="Z125" i="1000"/>
  <c r="AA125" i="1000"/>
  <c r="AB125" i="1000"/>
  <c r="G16" i="1000"/>
  <c r="G17" i="1000"/>
  <c r="H17" i="1000"/>
  <c r="G18" i="1000"/>
  <c r="H18" i="1000"/>
  <c r="G19" i="1000"/>
  <c r="H19" i="1000"/>
  <c r="G25" i="1000"/>
  <c r="H25" i="1000"/>
  <c r="G28" i="1000"/>
  <c r="H28" i="1000"/>
  <c r="G29" i="1000"/>
  <c r="H29" i="1000"/>
  <c r="G30" i="1000"/>
  <c r="H30" i="1000"/>
  <c r="G34" i="1000"/>
  <c r="H34" i="1000"/>
  <c r="G36" i="1000"/>
  <c r="H36" i="1000"/>
  <c r="G38" i="1000"/>
  <c r="H38" i="1000"/>
  <c r="G40" i="1000"/>
  <c r="H40" i="1000"/>
  <c r="G42" i="1000"/>
  <c r="H42" i="1000"/>
  <c r="G44" i="1000"/>
  <c r="H44" i="1000"/>
  <c r="G48" i="1000"/>
  <c r="G50" i="1000"/>
  <c r="G53" i="1000"/>
  <c r="G58" i="1000"/>
  <c r="H58" i="1000"/>
  <c r="G60" i="1000"/>
  <c r="H60" i="1000"/>
  <c r="G62" i="1000"/>
  <c r="H62" i="1000"/>
  <c r="G64" i="1000"/>
  <c r="H64" i="1000"/>
  <c r="G67" i="1000"/>
  <c r="G69" i="1000"/>
  <c r="H69" i="1000"/>
  <c r="G72" i="1000"/>
  <c r="H72" i="1000"/>
  <c r="G73" i="1000"/>
  <c r="H73" i="1000"/>
  <c r="G75" i="1000"/>
  <c r="H75" i="1000"/>
  <c r="G79" i="1000"/>
  <c r="H79" i="1000"/>
  <c r="G80" i="1000"/>
  <c r="H80" i="1000"/>
  <c r="G82" i="1000"/>
  <c r="H82" i="1000"/>
  <c r="G84" i="1000"/>
  <c r="G86" i="1000"/>
  <c r="G88" i="1000"/>
  <c r="H88" i="1000"/>
  <c r="G91" i="1000"/>
  <c r="G93" i="1000"/>
  <c r="G96" i="1000"/>
  <c r="G97" i="1000"/>
  <c r="H97" i="1000"/>
  <c r="G99" i="1000"/>
  <c r="H99" i="1000"/>
  <c r="G101" i="1000"/>
  <c r="G104" i="1000"/>
  <c r="H104" i="1000"/>
  <c r="G107" i="1000"/>
  <c r="H107" i="1000"/>
  <c r="G109" i="1000"/>
  <c r="H109" i="1000"/>
  <c r="G112" i="1000"/>
  <c r="H112" i="1000"/>
  <c r="G116" i="1000"/>
  <c r="G118" i="1000"/>
  <c r="H118" i="1000"/>
  <c r="G120" i="1000"/>
  <c r="H120" i="1000"/>
  <c r="G122" i="1000"/>
  <c r="H122" i="1000"/>
  <c r="G123" i="1000"/>
  <c r="H123" i="1000"/>
  <c r="G126" i="1000"/>
  <c r="H126" i="1000"/>
  <c r="G128" i="1000"/>
  <c r="G130" i="1000"/>
  <c r="H130" i="1000"/>
  <c r="G133" i="1000"/>
  <c r="H133" i="1000"/>
  <c r="G136" i="1000"/>
  <c r="H136" i="1000"/>
  <c r="G138" i="1000"/>
  <c r="G140" i="1000"/>
  <c r="H140" i="1000"/>
  <c r="G141" i="1000"/>
  <c r="H141" i="1000"/>
  <c r="G144" i="1000"/>
  <c r="H144" i="1000"/>
  <c r="G146" i="1000"/>
  <c r="H146" i="1000"/>
  <c r="G148" i="1000"/>
  <c r="H148" i="1000"/>
  <c r="G151" i="1000"/>
  <c r="H151" i="1000"/>
  <c r="G153" i="1000"/>
  <c r="H153" i="1000"/>
  <c r="G156" i="1000"/>
  <c r="G158" i="1000"/>
  <c r="H158" i="1000"/>
  <c r="G160" i="1000"/>
  <c r="H160" i="1000"/>
  <c r="G161" i="1000"/>
  <c r="H161" i="1000"/>
  <c r="G164" i="1000"/>
  <c r="G167" i="1000"/>
  <c r="H167" i="1000"/>
  <c r="G168" i="1000"/>
  <c r="H168" i="1000"/>
  <c r="G170" i="1000"/>
  <c r="H170" i="1000"/>
  <c r="G172" i="1000"/>
  <c r="G174" i="1000"/>
  <c r="G175" i="1000"/>
  <c r="G176" i="1000"/>
  <c r="G177" i="1000"/>
  <c r="G178" i="1000"/>
  <c r="G182" i="1000"/>
  <c r="H182" i="1000"/>
  <c r="G186" i="1000"/>
  <c r="H186" i="1000"/>
  <c r="G189" i="1000"/>
  <c r="G191" i="1000"/>
  <c r="H191" i="1000"/>
  <c r="G193" i="1000"/>
  <c r="H193" i="1000"/>
  <c r="G196" i="1000"/>
  <c r="H196" i="1000"/>
  <c r="G199" i="1000"/>
  <c r="H199" i="1000"/>
  <c r="G202" i="1000"/>
  <c r="H202" i="1000"/>
  <c r="G204" i="1000"/>
  <c r="H204" i="1000"/>
  <c r="G206" i="1000"/>
  <c r="H206" i="1000"/>
  <c r="G207" i="1000"/>
  <c r="H207" i="1000"/>
  <c r="G210" i="1000"/>
  <c r="H210" i="1000"/>
  <c r="F212" i="1000"/>
  <c r="G212" i="1000"/>
  <c r="H212" i="1000"/>
  <c r="G214" i="1000"/>
  <c r="H214" i="1000"/>
  <c r="G219" i="1000"/>
  <c r="H219" i="1000"/>
  <c r="F221" i="1000"/>
  <c r="G221" i="1000"/>
  <c r="H221" i="1000"/>
  <c r="G224" i="1000"/>
  <c r="H224" i="1000"/>
  <c r="G229" i="1000"/>
  <c r="H229" i="1000"/>
  <c r="G234" i="1000"/>
  <c r="H234" i="1000"/>
  <c r="G241" i="1000"/>
  <c r="H241" i="1000"/>
  <c r="G242" i="1000"/>
  <c r="H242" i="1000"/>
  <c r="G243" i="1000"/>
  <c r="H243" i="1000"/>
  <c r="G249" i="1000"/>
  <c r="H249" i="1000"/>
  <c r="G252" i="1000"/>
  <c r="H252" i="1000"/>
  <c r="G256" i="1000"/>
  <c r="H256" i="1000"/>
  <c r="G258" i="1000"/>
  <c r="H258" i="1000"/>
  <c r="G260" i="1000"/>
  <c r="H260" i="1000"/>
  <c r="F262" i="1000"/>
  <c r="G262" i="1000"/>
  <c r="H262" i="1000"/>
  <c r="G264" i="1000"/>
  <c r="H264" i="1000"/>
  <c r="G266" i="1000"/>
  <c r="H266" i="1000"/>
  <c r="G270" i="1000"/>
  <c r="H270" i="1000"/>
  <c r="G272" i="1000"/>
  <c r="H272" i="1000"/>
  <c r="G275" i="1000"/>
  <c r="H275" i="1000"/>
  <c r="G280" i="1000"/>
  <c r="H280" i="1000"/>
  <c r="G282" i="1000"/>
  <c r="H282" i="1000"/>
  <c r="G284" i="1000"/>
  <c r="H284" i="1000"/>
  <c r="G286" i="1000"/>
  <c r="H286" i="1000"/>
  <c r="G289" i="1000"/>
  <c r="H289" i="1000"/>
  <c r="G291" i="1000"/>
  <c r="H291" i="1000"/>
  <c r="G294" i="1000"/>
  <c r="H294" i="1000"/>
  <c r="G295" i="1000"/>
  <c r="H295" i="1000"/>
  <c r="F297" i="1000"/>
  <c r="G297" i="1000"/>
  <c r="H297" i="1000"/>
  <c r="G301" i="1000"/>
  <c r="H301" i="1000"/>
  <c r="G302" i="1000"/>
  <c r="H302" i="1000"/>
  <c r="F304" i="1000"/>
  <c r="G304" i="1000"/>
  <c r="H304" i="1000"/>
  <c r="G306" i="1000"/>
  <c r="H306" i="1000"/>
  <c r="G308" i="1000"/>
  <c r="H308" i="1000"/>
  <c r="F310" i="1000"/>
  <c r="G310" i="1000"/>
  <c r="H310" i="1000"/>
  <c r="G313" i="1000"/>
  <c r="H313" i="1000"/>
  <c r="G315" i="1000"/>
  <c r="H315" i="1000"/>
  <c r="G318" i="1000"/>
  <c r="H318" i="1000"/>
  <c r="G319" i="1000"/>
  <c r="H319" i="1000"/>
  <c r="G321" i="1000"/>
  <c r="H321" i="1000"/>
  <c r="G323" i="1000"/>
  <c r="H323" i="1000"/>
  <c r="F326" i="1000"/>
  <c r="G326" i="1000"/>
  <c r="H326" i="1000"/>
  <c r="G329" i="1000"/>
  <c r="H329" i="1000"/>
  <c r="F331" i="1000"/>
  <c r="G331" i="1000"/>
  <c r="H331" i="1000"/>
  <c r="G334" i="1000"/>
  <c r="H334" i="1000"/>
  <c r="G338" i="1000"/>
  <c r="H338" i="1000"/>
  <c r="F340" i="1000"/>
  <c r="G340" i="1000"/>
  <c r="H340" i="1000"/>
  <c r="G342" i="1000"/>
  <c r="H342" i="1000"/>
  <c r="F344" i="1000"/>
  <c r="G344" i="1000"/>
  <c r="H344" i="1000"/>
  <c r="G347" i="1000"/>
  <c r="H347" i="1000"/>
  <c r="G349" i="1000"/>
  <c r="H349" i="1000"/>
  <c r="G351" i="1000"/>
  <c r="H351" i="1000"/>
  <c r="F354" i="1000"/>
  <c r="G354" i="1000"/>
  <c r="H354" i="1000"/>
  <c r="G357" i="1000"/>
  <c r="H357" i="1000"/>
  <c r="G359" i="1000"/>
  <c r="H359" i="1000"/>
  <c r="G361" i="1000"/>
  <c r="H361" i="1000"/>
  <c r="G362" i="1000"/>
  <c r="H362" i="1000"/>
  <c r="F365" i="1000"/>
  <c r="G365" i="1000"/>
  <c r="H365" i="1000"/>
  <c r="G367" i="1000"/>
  <c r="H367" i="1000"/>
  <c r="F369" i="1000"/>
  <c r="G369" i="1000"/>
  <c r="H369" i="1000"/>
  <c r="F372" i="1000"/>
  <c r="G372" i="1000"/>
  <c r="H372" i="1000"/>
  <c r="G374" i="1000"/>
  <c r="H374" i="1000"/>
  <c r="G377" i="1000"/>
  <c r="H377" i="1000"/>
  <c r="F379" i="1000"/>
  <c r="G379" i="1000"/>
  <c r="H379" i="1000"/>
  <c r="F381" i="1000"/>
  <c r="G381" i="1000"/>
  <c r="H381" i="1000"/>
  <c r="F382" i="1000"/>
  <c r="G382" i="1000"/>
  <c r="H382" i="1000"/>
  <c r="G385" i="1000"/>
  <c r="H385" i="1000"/>
  <c r="F388" i="1000"/>
  <c r="G388" i="1000"/>
  <c r="H388" i="1000"/>
  <c r="G390" i="1000"/>
  <c r="H390" i="1000"/>
  <c r="G392" i="1000"/>
  <c r="H392" i="1000"/>
  <c r="G394" i="1000"/>
  <c r="H394" i="1000"/>
  <c r="G395" i="1000"/>
  <c r="H395" i="1000"/>
  <c r="G396" i="1000"/>
  <c r="H396" i="1000"/>
  <c r="G397" i="1000"/>
  <c r="H397" i="1000"/>
  <c r="G398" i="1000"/>
  <c r="H398" i="1000"/>
  <c r="F402" i="1000"/>
  <c r="G402" i="1000"/>
  <c r="H402" i="1000"/>
  <c r="F406" i="1000"/>
  <c r="G406" i="1000"/>
  <c r="H406" i="1000"/>
  <c r="G409" i="1000"/>
  <c r="H409" i="1000"/>
  <c r="G411" i="1000"/>
  <c r="H411" i="1000"/>
  <c r="F414" i="1000"/>
  <c r="G414" i="1000"/>
  <c r="H414" i="1000"/>
  <c r="F417" i="1000"/>
  <c r="G417" i="1000"/>
  <c r="H417" i="1000"/>
  <c r="F420" i="1000"/>
  <c r="G420" i="1000"/>
  <c r="H420" i="1000"/>
  <c r="F422" i="1000"/>
  <c r="G422" i="1000"/>
  <c r="H422" i="1000"/>
  <c r="F423" i="1000"/>
  <c r="G423" i="1000"/>
  <c r="H423" i="1000"/>
  <c r="F424" i="1000"/>
  <c r="G424" i="1000"/>
  <c r="H424" i="1000"/>
  <c r="F426" i="1000"/>
  <c r="G426" i="1000"/>
  <c r="H426" i="1000"/>
  <c r="F428" i="1000"/>
  <c r="G428" i="1000"/>
  <c r="H428" i="1000"/>
  <c r="G433" i="1000"/>
  <c r="H433" i="1000"/>
  <c r="F435" i="1000"/>
  <c r="G435" i="1000"/>
  <c r="H435" i="1000"/>
  <c r="F438" i="1000"/>
  <c r="G438" i="1000"/>
  <c r="H438" i="1000"/>
  <c r="G445" i="1000"/>
  <c r="H445" i="1000"/>
  <c r="G446" i="1000"/>
  <c r="H446" i="1000"/>
  <c r="G449" i="1000"/>
  <c r="H449" i="1000"/>
  <c r="G450" i="1000"/>
  <c r="H450" i="1000"/>
  <c r="G454" i="1000"/>
  <c r="H454" i="1000"/>
  <c r="G459" i="1000"/>
  <c r="H459" i="1000"/>
  <c r="G467" i="1000"/>
  <c r="H467" i="1000"/>
  <c r="G480" i="1000"/>
  <c r="H480" i="1000"/>
  <c r="G485" i="1000"/>
  <c r="H485" i="1000"/>
  <c r="G487" i="1000"/>
  <c r="H487" i="1000"/>
  <c r="G489" i="1000"/>
  <c r="H489" i="1000"/>
  <c r="G492" i="1000"/>
  <c r="H492" i="1000"/>
  <c r="G495" i="1000"/>
  <c r="H495" i="1000"/>
  <c r="G497" i="1000"/>
  <c r="G501" i="1000"/>
  <c r="H501" i="1000"/>
  <c r="G505" i="1000"/>
  <c r="H505" i="1000"/>
  <c r="G510" i="1000"/>
  <c r="G517" i="1000"/>
  <c r="H517" i="1000"/>
  <c r="G522" i="1000"/>
  <c r="H522" i="1000"/>
  <c r="G524" i="1000"/>
  <c r="H524" i="1000"/>
  <c r="G527" i="1000"/>
  <c r="H527" i="1000"/>
  <c r="G530" i="1000"/>
  <c r="H530" i="1000"/>
  <c r="G532" i="1000"/>
  <c r="H532" i="1000"/>
  <c r="G540" i="1000"/>
  <c r="H540" i="1000"/>
  <c r="G545" i="1000"/>
  <c r="H545" i="1000"/>
  <c r="G552" i="1000"/>
  <c r="H552" i="1000"/>
  <c r="G559" i="1000"/>
  <c r="H559" i="1000"/>
  <c r="G564" i="1000"/>
  <c r="H564" i="1000"/>
  <c r="F568" i="1000"/>
  <c r="G568" i="1000"/>
  <c r="H568" i="1000"/>
  <c r="F572" i="1000"/>
  <c r="G572" i="1000"/>
  <c r="H572" i="1000"/>
  <c r="F641" i="1000"/>
  <c r="G641" i="1000"/>
  <c r="H641" i="1000"/>
  <c r="G693" i="1000"/>
  <c r="F696" i="1000"/>
  <c r="G696" i="1000"/>
  <c r="H696" i="1000"/>
  <c r="G699" i="1000"/>
  <c r="H699" i="1000"/>
  <c r="F703" i="1000"/>
  <c r="G703" i="1000"/>
  <c r="H703" i="1000"/>
  <c r="F705" i="1000"/>
  <c r="G705" i="1000"/>
  <c r="H705" i="1000"/>
  <c r="F707" i="1000"/>
  <c r="G707" i="1000"/>
  <c r="H707" i="1000"/>
  <c r="F709" i="1000"/>
  <c r="G709" i="1000"/>
  <c r="H709" i="1000"/>
  <c r="G711" i="1000"/>
  <c r="H711" i="1000"/>
  <c r="G715" i="1000"/>
  <c r="H715" i="1000"/>
  <c r="F717" i="1000"/>
  <c r="G717" i="1000"/>
  <c r="H717" i="1000"/>
  <c r="G720" i="1000"/>
  <c r="H720" i="1000"/>
  <c r="F725" i="1000"/>
  <c r="G725" i="1000"/>
  <c r="H725" i="1000"/>
  <c r="F727" i="1000"/>
  <c r="G727" i="1000"/>
  <c r="H727" i="1000"/>
  <c r="F729" i="1000"/>
  <c r="G729" i="1000"/>
  <c r="H729" i="1000"/>
  <c r="F731" i="1000"/>
  <c r="G731" i="1000"/>
  <c r="H731" i="1000"/>
  <c r="G734" i="1000"/>
  <c r="H734" i="1000"/>
  <c r="F736" i="1000"/>
  <c r="G736" i="1000"/>
  <c r="H736" i="1000"/>
  <c r="F739" i="1000"/>
  <c r="G739" i="1000"/>
  <c r="H739" i="1000"/>
  <c r="F740" i="1000"/>
  <c r="G740" i="1000"/>
  <c r="H740" i="1000"/>
  <c r="F742" i="1000"/>
  <c r="G742" i="1000"/>
  <c r="H742" i="1000"/>
  <c r="F746" i="1000"/>
  <c r="G746" i="1000"/>
  <c r="H746" i="1000"/>
  <c r="F747" i="1000"/>
  <c r="G747" i="1000"/>
  <c r="H747" i="1000"/>
  <c r="F749" i="1000"/>
  <c r="G749" i="1000"/>
  <c r="H749" i="1000"/>
  <c r="F751" i="1000"/>
  <c r="G751" i="1000"/>
  <c r="H751" i="1000"/>
  <c r="G753" i="1000"/>
  <c r="H753" i="1000"/>
  <c r="G756" i="1000"/>
  <c r="H756" i="1000"/>
  <c r="G758" i="1000"/>
  <c r="H758" i="1000"/>
  <c r="G761" i="1000"/>
  <c r="H761" i="1000"/>
  <c r="G762" i="1000"/>
  <c r="H762" i="1000"/>
  <c r="G764" i="1000"/>
  <c r="H764" i="1000"/>
  <c r="F766" i="1000"/>
  <c r="G766" i="1000"/>
  <c r="H766" i="1000"/>
  <c r="G770" i="1000"/>
  <c r="H770" i="1000"/>
  <c r="G773" i="1000"/>
  <c r="H773" i="1000"/>
  <c r="F776" i="1000"/>
  <c r="G776" i="1000"/>
  <c r="H776" i="1000"/>
  <c r="F778" i="1000"/>
  <c r="G778" i="1000"/>
  <c r="H778" i="1000"/>
  <c r="G781" i="1000"/>
  <c r="H781" i="1000"/>
  <c r="F784" i="1000"/>
  <c r="G784" i="1000"/>
  <c r="H784" i="1000"/>
  <c r="F786" i="1000"/>
  <c r="G786" i="1000"/>
  <c r="H786" i="1000"/>
  <c r="G788" i="1000"/>
  <c r="H788" i="1000"/>
  <c r="F790" i="1000"/>
  <c r="G790" i="1000"/>
  <c r="H790" i="1000"/>
  <c r="F791" i="1000"/>
  <c r="G791" i="1000"/>
  <c r="H791" i="1000"/>
  <c r="F792" i="1000"/>
  <c r="G792" i="1000"/>
  <c r="H792" i="1000"/>
  <c r="F793" i="1000"/>
  <c r="G793" i="1000"/>
  <c r="H793" i="1000"/>
  <c r="F794" i="1000"/>
  <c r="G794" i="1000"/>
  <c r="H794" i="1000"/>
  <c r="F798" i="1000"/>
  <c r="G798" i="1000"/>
  <c r="H798" i="1000"/>
  <c r="F799" i="1000"/>
  <c r="G799" i="1000"/>
  <c r="H799" i="1000"/>
  <c r="G807" i="1000"/>
  <c r="H807" i="1000"/>
  <c r="G810" i="1000"/>
  <c r="H810" i="1000"/>
  <c r="G813" i="1000"/>
  <c r="H813" i="1000"/>
  <c r="F817" i="1000"/>
  <c r="G817" i="1000"/>
  <c r="H817" i="1000"/>
  <c r="F819" i="1000"/>
  <c r="G819" i="1000"/>
  <c r="H819" i="1000"/>
  <c r="F821" i="1000"/>
  <c r="G821" i="1000"/>
  <c r="H821" i="1000"/>
  <c r="F823" i="1000"/>
  <c r="G823" i="1000"/>
  <c r="H823" i="1000"/>
  <c r="F825" i="1000"/>
  <c r="G825" i="1000"/>
  <c r="H825" i="1000"/>
  <c r="G829" i="1000"/>
  <c r="H829" i="1000"/>
  <c r="G831" i="1000"/>
  <c r="H831" i="1000"/>
  <c r="G834" i="1000"/>
  <c r="H834" i="1000"/>
  <c r="G839" i="1000"/>
  <c r="H839" i="1000"/>
  <c r="G841" i="1000"/>
  <c r="H841" i="1000"/>
  <c r="F842" i="1000"/>
  <c r="G842" i="1000"/>
  <c r="H842" i="1000"/>
  <c r="G843" i="1000"/>
  <c r="H843" i="1000"/>
  <c r="F844" i="1000"/>
  <c r="G844" i="1000"/>
  <c r="H844" i="1000"/>
  <c r="G845" i="1000"/>
  <c r="H845" i="1000"/>
  <c r="F851" i="1000"/>
  <c r="G851" i="1000"/>
  <c r="H851" i="1000"/>
  <c r="G852" i="1000"/>
  <c r="H852" i="1000"/>
  <c r="F853" i="1000"/>
  <c r="G853" i="1000"/>
  <c r="H853" i="1000"/>
  <c r="G854" i="1000"/>
  <c r="H854" i="1000"/>
  <c r="G858" i="1000"/>
  <c r="H858" i="1000"/>
  <c r="G859" i="1000"/>
  <c r="H859" i="1000"/>
  <c r="G860" i="1000"/>
  <c r="H860" i="1000"/>
  <c r="G861" i="1000"/>
  <c r="H861" i="1000"/>
  <c r="G863" i="1000"/>
  <c r="H863" i="1000"/>
  <c r="G865" i="1000"/>
  <c r="H865" i="1000"/>
  <c r="G868" i="1000"/>
  <c r="H868" i="1000"/>
  <c r="G870" i="1000"/>
  <c r="H870" i="1000"/>
  <c r="G873" i="1000"/>
  <c r="H873" i="1000"/>
  <c r="G874" i="1000"/>
  <c r="H874" i="1000"/>
  <c r="G876" i="1000"/>
  <c r="H876" i="1000"/>
  <c r="F877" i="1000"/>
  <c r="G877" i="1000"/>
  <c r="H877" i="1000"/>
  <c r="G881" i="1000"/>
  <c r="H881" i="1000"/>
  <c r="F882" i="1000"/>
  <c r="G882" i="1000"/>
  <c r="H882" i="1000"/>
  <c r="G883" i="1000"/>
  <c r="H883" i="1000"/>
  <c r="F884" i="1000"/>
  <c r="G884" i="1000"/>
  <c r="H884" i="1000"/>
  <c r="G885" i="1000"/>
  <c r="H885" i="1000"/>
  <c r="F886" i="1000"/>
  <c r="G886" i="1000"/>
  <c r="H886" i="1000"/>
  <c r="G887" i="1000"/>
  <c r="H887" i="1000"/>
  <c r="G890" i="1000"/>
  <c r="H890" i="1000"/>
  <c r="G893" i="1000"/>
  <c r="H893" i="1000"/>
  <c r="G904" i="1000"/>
  <c r="H904" i="1000"/>
  <c r="G906" i="1000"/>
  <c r="H906" i="1000"/>
  <c r="G909" i="1000"/>
  <c r="H909" i="1000"/>
  <c r="G910" i="1000"/>
  <c r="H910" i="1000"/>
  <c r="G911" i="1000"/>
  <c r="H911" i="1000"/>
  <c r="G916" i="1000"/>
  <c r="H916" i="1000"/>
  <c r="G922" i="1000"/>
  <c r="H922" i="1000"/>
  <c r="F926" i="1000"/>
  <c r="G926" i="1000"/>
  <c r="H926" i="1000"/>
  <c r="F927" i="1000"/>
  <c r="G927" i="1000"/>
  <c r="H927" i="1000"/>
  <c r="G939" i="1000"/>
  <c r="G942" i="1000"/>
  <c r="H942" i="1000"/>
  <c r="G945" i="1000"/>
  <c r="H945" i="1000"/>
  <c r="G949" i="1000"/>
  <c r="H949" i="1000"/>
  <c r="G951" i="1000"/>
  <c r="H951" i="1000"/>
  <c r="G953" i="1000"/>
  <c r="H953" i="1000"/>
  <c r="G955" i="1000"/>
  <c r="H955" i="1000"/>
  <c r="G957" i="1000"/>
  <c r="H957" i="1000"/>
  <c r="G961" i="1000"/>
  <c r="H961" i="1000"/>
  <c r="F963" i="1000"/>
  <c r="G963" i="1000"/>
  <c r="H963" i="1000"/>
  <c r="F966" i="1000"/>
  <c r="G966" i="1000"/>
  <c r="H966" i="1000"/>
  <c r="G971" i="1000"/>
  <c r="H971" i="1000"/>
  <c r="F973" i="1000"/>
  <c r="G973" i="1000"/>
  <c r="H973" i="1000"/>
  <c r="F975" i="1000"/>
  <c r="G975" i="1000"/>
  <c r="H975" i="1000"/>
  <c r="F977" i="1000"/>
  <c r="G977" i="1000"/>
  <c r="H977" i="1000"/>
  <c r="F980" i="1000"/>
  <c r="G980" i="1000"/>
  <c r="H980" i="1000"/>
  <c r="F982" i="1000"/>
  <c r="G982" i="1000"/>
  <c r="H982" i="1000"/>
  <c r="G985" i="1000"/>
  <c r="H985" i="1000"/>
  <c r="F986" i="1000"/>
  <c r="G986" i="1000"/>
  <c r="H986" i="1000"/>
  <c r="F988" i="1000"/>
  <c r="G988" i="1000"/>
  <c r="H988" i="1000"/>
  <c r="G992" i="1000"/>
  <c r="H992" i="1000"/>
  <c r="G993" i="1000"/>
  <c r="H993" i="1000"/>
  <c r="F995" i="1000"/>
  <c r="G995" i="1000"/>
  <c r="H995" i="1000"/>
  <c r="G997" i="1000"/>
  <c r="H997" i="1000"/>
  <c r="G999" i="1000"/>
  <c r="H999" i="1000"/>
  <c r="G1002" i="1000"/>
  <c r="H1002" i="1000"/>
  <c r="G1004" i="1000"/>
  <c r="H1004" i="1000"/>
  <c r="G1007" i="1000"/>
  <c r="H1007" i="1000"/>
  <c r="G1008" i="1000"/>
  <c r="H1008" i="1000"/>
  <c r="G1010" i="1000"/>
  <c r="H1010" i="1000"/>
  <c r="G1012" i="1000"/>
  <c r="H1012" i="1000"/>
  <c r="G1016" i="1000"/>
  <c r="H1016" i="1000"/>
  <c r="F1018" i="1000"/>
  <c r="G1018" i="1000"/>
  <c r="H1018" i="1000"/>
  <c r="F1020" i="1000"/>
  <c r="G1020" i="1000"/>
  <c r="H1020" i="1000"/>
  <c r="F1022" i="1000"/>
  <c r="G1022" i="1000"/>
  <c r="H1022" i="1000"/>
  <c r="G1025" i="1000"/>
  <c r="H1025" i="1000"/>
  <c r="G1028" i="1000"/>
  <c r="H1028" i="1000"/>
  <c r="G1030" i="1000"/>
  <c r="H1030" i="1000"/>
  <c r="G1032" i="1000"/>
  <c r="H1032" i="1000"/>
  <c r="G1033" i="1000"/>
  <c r="H1033" i="1000"/>
  <c r="F1036" i="1000"/>
  <c r="G1036" i="1000"/>
  <c r="H1036" i="1000"/>
  <c r="F1038" i="1000"/>
  <c r="G1038" i="1000"/>
  <c r="H1038" i="1000"/>
  <c r="G1041" i="1000"/>
  <c r="H1041" i="1000"/>
  <c r="F1043" i="1000"/>
  <c r="G1043" i="1000"/>
  <c r="H1043" i="1000"/>
  <c r="F1045" i="1000"/>
  <c r="G1045" i="1000"/>
  <c r="H1045" i="1000"/>
  <c r="F1046" i="1000"/>
  <c r="G1046" i="1000"/>
  <c r="H1046" i="1000"/>
  <c r="G1049" i="1000"/>
  <c r="H1049" i="1000"/>
  <c r="F1052" i="1000"/>
  <c r="G1052" i="1000"/>
  <c r="H1052" i="1000"/>
  <c r="F1054" i="1000"/>
  <c r="G1054" i="1000"/>
  <c r="H1054" i="1000"/>
  <c r="G1056" i="1000"/>
  <c r="H1056" i="1000"/>
  <c r="F1058" i="1000"/>
  <c r="G1058" i="1000"/>
  <c r="H1058" i="1000"/>
  <c r="F1059" i="1000"/>
  <c r="G1059" i="1000"/>
  <c r="H1059" i="1000"/>
  <c r="F1060" i="1000"/>
  <c r="G1060" i="1000"/>
  <c r="H1060" i="1000"/>
  <c r="F1061" i="1000"/>
  <c r="G1061" i="1000"/>
  <c r="H1061" i="1000"/>
  <c r="G1062" i="1000"/>
  <c r="H1062" i="1000"/>
  <c r="F1066" i="1000"/>
  <c r="G1066" i="1000"/>
  <c r="H1066" i="1000"/>
  <c r="F1067" i="1000"/>
  <c r="G1067" i="1000"/>
  <c r="H1067" i="1000"/>
  <c r="G1075" i="1000"/>
  <c r="H1075" i="1000"/>
  <c r="G1078" i="1000"/>
  <c r="H1078" i="1000"/>
  <c r="G1081" i="1000"/>
  <c r="H1081" i="1000"/>
  <c r="F1085" i="1000"/>
  <c r="G1085" i="1000"/>
  <c r="H1085" i="1000"/>
  <c r="F1087" i="1000"/>
  <c r="G1087" i="1000"/>
  <c r="H1087" i="1000"/>
  <c r="F1089" i="1000"/>
  <c r="G1089" i="1000"/>
  <c r="H1089" i="1000"/>
  <c r="F1091" i="1000"/>
  <c r="G1091" i="1000"/>
  <c r="H1091" i="1000"/>
  <c r="F1093" i="1000"/>
  <c r="G1093" i="1000"/>
  <c r="H1093" i="1000"/>
  <c r="G1097" i="1000"/>
  <c r="H1097" i="1000"/>
  <c r="G1099" i="1000"/>
  <c r="H1099" i="1000"/>
  <c r="G1102" i="1000"/>
  <c r="H1102" i="1000"/>
  <c r="G1107" i="1000"/>
  <c r="H1107" i="1000"/>
  <c r="F1108" i="1000"/>
  <c r="G1108" i="1000"/>
  <c r="H1108" i="1000"/>
  <c r="G1109" i="1000"/>
  <c r="H1109" i="1000"/>
  <c r="F1110" i="1000"/>
  <c r="G1110" i="1000"/>
  <c r="H1110" i="1000"/>
  <c r="G1111" i="1000"/>
  <c r="H1111" i="1000"/>
  <c r="F1112" i="1000"/>
  <c r="G1112" i="1000"/>
  <c r="H1112" i="1000"/>
  <c r="G1113" i="1000"/>
  <c r="H1113" i="1000"/>
  <c r="G1116" i="1000"/>
  <c r="H1116" i="1000"/>
  <c r="G1117" i="1000"/>
  <c r="H1117" i="1000"/>
  <c r="F1118" i="1000"/>
  <c r="G1118" i="1000"/>
  <c r="H1118" i="1000"/>
  <c r="G1119" i="1000"/>
  <c r="H1119" i="1000"/>
  <c r="G1123" i="1000"/>
  <c r="H1123" i="1000"/>
  <c r="G1124" i="1000"/>
  <c r="H1124" i="1000"/>
  <c r="F1125" i="1000"/>
  <c r="G1125" i="1000"/>
  <c r="H1125" i="1000"/>
  <c r="G1126" i="1000"/>
  <c r="H1126" i="1000"/>
  <c r="G1128" i="1000"/>
  <c r="H1128" i="1000"/>
  <c r="G1130" i="1000"/>
  <c r="H1130" i="1000"/>
  <c r="G1133" i="1000"/>
  <c r="H1133" i="1000"/>
  <c r="G1135" i="1000"/>
  <c r="H1135" i="1000"/>
  <c r="G1138" i="1000"/>
  <c r="H1138" i="1000"/>
  <c r="G1139" i="1000"/>
  <c r="H1139" i="1000"/>
  <c r="G1141" i="1000"/>
  <c r="H1141" i="1000"/>
  <c r="F1142" i="1000"/>
  <c r="G1142" i="1000"/>
  <c r="H1142" i="1000"/>
  <c r="G1146" i="1000"/>
  <c r="H1146" i="1000"/>
  <c r="F1147" i="1000"/>
  <c r="G1147" i="1000"/>
  <c r="H1147" i="1000"/>
  <c r="G1148" i="1000"/>
  <c r="H1148" i="1000"/>
  <c r="F1149" i="1000"/>
  <c r="G1149" i="1000"/>
  <c r="H1149" i="1000"/>
  <c r="G1150" i="1000"/>
  <c r="H1150" i="1000"/>
  <c r="F1151" i="1000"/>
  <c r="G1151" i="1000"/>
  <c r="H1151" i="1000"/>
  <c r="G1152" i="1000"/>
  <c r="H1152" i="1000"/>
  <c r="G1155" i="1000"/>
  <c r="H1155" i="1000"/>
  <c r="G1158" i="1000"/>
  <c r="H1158" i="1000"/>
  <c r="G1161" i="1000"/>
  <c r="H1161" i="1000"/>
  <c r="F1165" i="1000"/>
  <c r="G1165" i="1000"/>
  <c r="H1165" i="1000"/>
  <c r="F1166" i="1000"/>
  <c r="G1166" i="1000"/>
  <c r="H1166" i="1000"/>
  <c r="G1174" i="1000"/>
  <c r="H1174" i="1000"/>
  <c r="G1178" i="1000"/>
  <c r="H1178" i="1000"/>
  <c r="G1180" i="1000"/>
  <c r="H1180" i="1000"/>
  <c r="G1183" i="1000"/>
  <c r="H1183" i="1000"/>
  <c r="G1188" i="1000"/>
  <c r="H1188" i="1000"/>
  <c r="H1192" i="1000"/>
  <c r="F1193" i="1000"/>
  <c r="G1193" i="1000"/>
  <c r="H1193" i="1000"/>
  <c r="F1194" i="1000"/>
  <c r="G1194" i="1000"/>
  <c r="H1194" i="1000"/>
  <c r="F1195" i="1000"/>
  <c r="G1195" i="1000"/>
  <c r="H1195" i="1000"/>
  <c r="G1204" i="1000"/>
  <c r="G1207" i="1000"/>
  <c r="H1207" i="1000"/>
  <c r="F1209" i="1000"/>
  <c r="G1209" i="1000"/>
  <c r="H1209" i="1000"/>
  <c r="G1213" i="1000"/>
  <c r="H1213" i="1000"/>
  <c r="G1215" i="1000"/>
  <c r="H1215" i="1000"/>
  <c r="G1218" i="1000"/>
  <c r="H1218" i="1000"/>
  <c r="G1223" i="1000"/>
  <c r="H1223" i="1000"/>
  <c r="G1225" i="1000"/>
  <c r="H1225" i="1000"/>
  <c r="F1227" i="1000"/>
  <c r="G1227" i="1000"/>
  <c r="H1227" i="1000"/>
  <c r="F1229" i="1000"/>
  <c r="G1229" i="1000"/>
  <c r="H1229" i="1000"/>
  <c r="G1232" i="1000"/>
  <c r="H1232" i="1000"/>
  <c r="F1233" i="1000"/>
  <c r="G1233" i="1000"/>
  <c r="H1233" i="1000"/>
  <c r="F1235" i="1000"/>
  <c r="G1235" i="1000"/>
  <c r="H1235" i="1000"/>
  <c r="G1239" i="1000"/>
  <c r="H1239" i="1000"/>
  <c r="G1240" i="1000"/>
  <c r="H1240" i="1000"/>
  <c r="F1242" i="1000"/>
  <c r="G1242" i="1000"/>
  <c r="H1242" i="1000"/>
  <c r="G1244" i="1000"/>
  <c r="H1244" i="1000"/>
  <c r="G1246" i="1000"/>
  <c r="H1246" i="1000"/>
  <c r="G1249" i="1000"/>
  <c r="H1249" i="1000"/>
  <c r="G1251" i="1000"/>
  <c r="H1251" i="1000"/>
  <c r="G1254" i="1000"/>
  <c r="H1254" i="1000"/>
  <c r="G1255" i="1000"/>
  <c r="H1255" i="1000"/>
  <c r="G1257" i="1000"/>
  <c r="H1257" i="1000"/>
  <c r="G1259" i="1000"/>
  <c r="H1259" i="1000"/>
  <c r="G1263" i="1000"/>
  <c r="H1263" i="1000"/>
  <c r="F1265" i="1000"/>
  <c r="G1265" i="1000"/>
  <c r="H1265" i="1000"/>
  <c r="G1267" i="1000"/>
  <c r="H1267" i="1000"/>
  <c r="F1269" i="1000"/>
  <c r="G1269" i="1000"/>
  <c r="H1269" i="1000"/>
  <c r="G1272" i="1000"/>
  <c r="H1272" i="1000"/>
  <c r="G1274" i="1000"/>
  <c r="H1274" i="1000"/>
  <c r="F1277" i="1000"/>
  <c r="G1277" i="1000"/>
  <c r="H1277" i="1000"/>
  <c r="G1280" i="1000"/>
  <c r="H1280" i="1000"/>
  <c r="F1282" i="1000"/>
  <c r="G1282" i="1000"/>
  <c r="H1282" i="1000"/>
  <c r="G1285" i="1000"/>
  <c r="H1285" i="1000"/>
  <c r="G1288" i="1000"/>
  <c r="H1288" i="1000"/>
  <c r="G1292" i="1000"/>
  <c r="H1292" i="1000"/>
  <c r="G1293" i="1000"/>
  <c r="G1300" i="1000"/>
  <c r="G1303" i="1000"/>
  <c r="H1303" i="1000"/>
  <c r="G1307" i="1000"/>
  <c r="H1307" i="1000"/>
  <c r="G1309" i="1000"/>
  <c r="H1309" i="1000"/>
  <c r="G1313" i="1000"/>
  <c r="H1313" i="1000"/>
  <c r="G1318" i="1000"/>
  <c r="H1318" i="1000"/>
  <c r="G1320" i="1000"/>
  <c r="H1320" i="1000"/>
  <c r="G1322" i="1000"/>
  <c r="H1322" i="1000"/>
  <c r="G1324" i="1000"/>
  <c r="H1324" i="1000"/>
  <c r="G1326" i="1000"/>
  <c r="H1326" i="1000"/>
  <c r="G1328" i="1000"/>
  <c r="H1328" i="1000"/>
  <c r="G1330" i="1000"/>
  <c r="H1330" i="1000"/>
  <c r="G1333" i="1000"/>
  <c r="H1333" i="1000"/>
  <c r="G1335" i="1000"/>
  <c r="H1335" i="1000"/>
  <c r="G1338" i="1000"/>
  <c r="H1338" i="1000"/>
  <c r="G1340" i="1000"/>
  <c r="H1340" i="1000"/>
  <c r="G1344" i="1000"/>
  <c r="H1344" i="1000"/>
  <c r="G1348" i="1000"/>
  <c r="H1348" i="1000"/>
  <c r="T346" i="1000"/>
  <c r="U346" i="1000"/>
  <c r="V346" i="1000"/>
  <c r="W346" i="1000"/>
  <c r="X346" i="1000"/>
  <c r="Y346" i="1000"/>
  <c r="Z346" i="1000"/>
  <c r="AA346" i="1000"/>
  <c r="AB346" i="1000"/>
  <c r="R347" i="1000"/>
  <c r="S346" i="1000"/>
  <c r="Q346" i="1000"/>
  <c r="S313" i="1000"/>
  <c r="Q156" i="1000"/>
  <c r="H156" i="1000" s="1"/>
  <c r="S125" i="1000"/>
  <c r="Q125" i="1000"/>
  <c r="R126" i="1000"/>
  <c r="S122" i="1000"/>
  <c r="S109" i="1000"/>
  <c r="S104" i="1000"/>
  <c r="S91" i="1000"/>
  <c r="S90" i="1000" s="1"/>
  <c r="S84" i="1000"/>
  <c r="S82" i="1000"/>
  <c r="F7" i="993" l="1"/>
  <c r="R26" i="994"/>
  <c r="Q26" i="994"/>
  <c r="V49" i="1008"/>
  <c r="V48" i="1008" s="1"/>
  <c r="V47" i="1008" s="1"/>
  <c r="I11" i="993" s="1"/>
  <c r="AB49" i="1008"/>
  <c r="AB48" i="1008" s="1"/>
  <c r="AB47" i="1008" s="1"/>
  <c r="W39" i="1008"/>
  <c r="W38" i="1008" s="1"/>
  <c r="J10" i="993" s="1"/>
  <c r="AA49" i="1008"/>
  <c r="AA48" i="1008" s="1"/>
  <c r="AA47" i="1008" s="1"/>
  <c r="N11" i="993" s="1"/>
  <c r="X63" i="1008"/>
  <c r="T39" i="1008"/>
  <c r="T38" i="1008" s="1"/>
  <c r="Z39" i="1008"/>
  <c r="Z38" i="1008" s="1"/>
  <c r="N11" i="994" s="1"/>
  <c r="U39" i="1008"/>
  <c r="U38" i="1008" s="1"/>
  <c r="AA39" i="1008"/>
  <c r="AA38" i="1008" s="1"/>
  <c r="O11" i="994" s="1"/>
  <c r="T49" i="1008"/>
  <c r="T48" i="1008" s="1"/>
  <c r="T47" i="1008" s="1"/>
  <c r="G11" i="993" s="1"/>
  <c r="Z49" i="1008"/>
  <c r="Z48" i="1008" s="1"/>
  <c r="Z47" i="1008" s="1"/>
  <c r="M11" i="993" s="1"/>
  <c r="W49" i="1008"/>
  <c r="W48" i="1008" s="1"/>
  <c r="W47" i="1008" s="1"/>
  <c r="J11" i="993" s="1"/>
  <c r="Y63" i="1008"/>
  <c r="V39" i="1008"/>
  <c r="V38" i="1008" s="1"/>
  <c r="AB39" i="1008"/>
  <c r="AB38" i="1008" s="1"/>
  <c r="P11" i="994" s="1"/>
  <c r="U49" i="1008"/>
  <c r="U48" i="1008" s="1"/>
  <c r="U47" i="1008" s="1"/>
  <c r="H11" i="993" s="1"/>
  <c r="W83" i="1008"/>
  <c r="W82" i="1008" s="1"/>
  <c r="W81" i="1008" s="1"/>
  <c r="T23" i="1008"/>
  <c r="T22" i="1008" s="1"/>
  <c r="T21" i="1008" s="1"/>
  <c r="V83" i="1008"/>
  <c r="V82" i="1008" s="1"/>
  <c r="V81" i="1008" s="1"/>
  <c r="Y23" i="1008"/>
  <c r="Y22" i="1008" s="1"/>
  <c r="Y21" i="1008" s="1"/>
  <c r="Y19" i="1008" s="1"/>
  <c r="Y16" i="1008" s="1"/>
  <c r="Y15" i="1008" s="1"/>
  <c r="Y10" i="1008" s="1"/>
  <c r="W71" i="1008"/>
  <c r="W70" i="1008" s="1"/>
  <c r="W69" i="1008" s="1"/>
  <c r="U83" i="1008"/>
  <c r="U82" i="1008" s="1"/>
  <c r="U81" i="1008" s="1"/>
  <c r="AA83" i="1008"/>
  <c r="AA82" i="1008" s="1"/>
  <c r="AA23" i="1008"/>
  <c r="AB83" i="1008"/>
  <c r="AB82" i="1008" s="1"/>
  <c r="T19" i="1008"/>
  <c r="T16" i="1008" s="1"/>
  <c r="T15" i="1008" s="1"/>
  <c r="H16" i="994" s="1"/>
  <c r="H15" i="994" s="1"/>
  <c r="V23" i="1008"/>
  <c r="V22" i="1008" s="1"/>
  <c r="V21" i="1008" s="1"/>
  <c r="V19" i="1008" s="1"/>
  <c r="V16" i="1008" s="1"/>
  <c r="V15" i="1008" s="1"/>
  <c r="AB19" i="1008"/>
  <c r="AB16" i="1008" s="1"/>
  <c r="AB15" i="1008" s="1"/>
  <c r="X23" i="1008"/>
  <c r="X22" i="1008" s="1"/>
  <c r="X21" i="1008" s="1"/>
  <c r="X19" i="1008" s="1"/>
  <c r="X16" i="1008" s="1"/>
  <c r="X15" i="1008" s="1"/>
  <c r="X10" i="1008" s="1"/>
  <c r="Z83" i="1008"/>
  <c r="Z82" i="1008" s="1"/>
  <c r="Z81" i="1008" s="1"/>
  <c r="U23" i="1008"/>
  <c r="U22" i="1008" s="1"/>
  <c r="U21" i="1008" s="1"/>
  <c r="U19" i="1008" s="1"/>
  <c r="U16" i="1008" s="1"/>
  <c r="U15" i="1008" s="1"/>
  <c r="W23" i="1008"/>
  <c r="W22" i="1008" s="1"/>
  <c r="W21" i="1008" s="1"/>
  <c r="W19" i="1008" s="1"/>
  <c r="W16" i="1008" s="1"/>
  <c r="W15" i="1008" s="1"/>
  <c r="Z23" i="1008"/>
  <c r="T83" i="1008"/>
  <c r="T82" i="1008" s="1"/>
  <c r="T81" i="1008" s="1"/>
  <c r="V11" i="1007"/>
  <c r="V29" i="1007"/>
  <c r="V28" i="1007" s="1"/>
  <c r="V43" i="1007"/>
  <c r="V42" i="1007" s="1"/>
  <c r="V68" i="1007"/>
  <c r="V73" i="1007"/>
  <c r="V80" i="1007"/>
  <c r="U11" i="1007"/>
  <c r="U137" i="1007"/>
  <c r="V97" i="1007"/>
  <c r="U194" i="1007"/>
  <c r="U207" i="1007"/>
  <c r="U251" i="1007"/>
  <c r="U261" i="1007"/>
  <c r="U29" i="1007"/>
  <c r="U28" i="1007" s="1"/>
  <c r="U43" i="1007"/>
  <c r="U42" i="1007" s="1"/>
  <c r="U68" i="1007"/>
  <c r="U73" i="1007"/>
  <c r="U80" i="1007"/>
  <c r="V251" i="1007"/>
  <c r="V53" i="1007"/>
  <c r="V92" i="1007"/>
  <c r="V108" i="1007"/>
  <c r="U145" i="1007"/>
  <c r="U53" i="1007"/>
  <c r="U92" i="1007"/>
  <c r="U97" i="1007"/>
  <c r="V194" i="1007"/>
  <c r="V145" i="1007"/>
  <c r="U117" i="1007"/>
  <c r="V152" i="1007"/>
  <c r="V137" i="1007"/>
  <c r="V117" i="1007"/>
  <c r="V207" i="1007"/>
  <c r="V261" i="1007"/>
  <c r="U152" i="1007"/>
  <c r="U108" i="1007"/>
  <c r="G698" i="1000"/>
  <c r="H698" i="1000"/>
  <c r="H373" i="1000"/>
  <c r="H125" i="1000"/>
  <c r="G125" i="1000"/>
  <c r="G373" i="1000"/>
  <c r="H346" i="1000"/>
  <c r="R125" i="1000"/>
  <c r="F125" i="1000" s="1"/>
  <c r="F126" i="1000"/>
  <c r="R346" i="1000"/>
  <c r="F346" i="1000" s="1"/>
  <c r="F347" i="1000"/>
  <c r="G346" i="1000"/>
  <c r="V247" i="1007"/>
  <c r="V246" i="1007" s="1"/>
  <c r="V245" i="1007" s="1"/>
  <c r="U247" i="1007"/>
  <c r="U246" i="1007" s="1"/>
  <c r="U245" i="1007" s="1"/>
  <c r="V229" i="1007"/>
  <c r="V228" i="1007" s="1"/>
  <c r="U229" i="1007"/>
  <c r="U228" i="1007" s="1"/>
  <c r="V226" i="1007"/>
  <c r="V224" i="1007" s="1"/>
  <c r="U226" i="1007"/>
  <c r="U224" i="1007" s="1"/>
  <c r="V174" i="1007"/>
  <c r="V168" i="1007" s="1"/>
  <c r="U174" i="1007"/>
  <c r="U168" i="1007" s="1"/>
  <c r="V166" i="1007"/>
  <c r="V165" i="1007" s="1"/>
  <c r="U166" i="1007"/>
  <c r="U165" i="1007" s="1"/>
  <c r="V158" i="1007"/>
  <c r="V157" i="1007" s="1"/>
  <c r="U158" i="1007"/>
  <c r="U157" i="1007" s="1"/>
  <c r="V132" i="1007"/>
  <c r="U132" i="1007"/>
  <c r="V130" i="1007"/>
  <c r="U130" i="1007"/>
  <c r="T697" i="1000"/>
  <c r="U697" i="1000"/>
  <c r="V697" i="1000"/>
  <c r="W697" i="1000"/>
  <c r="X697" i="1000"/>
  <c r="Y697" i="1000"/>
  <c r="Z697" i="1000"/>
  <c r="AA697" i="1000"/>
  <c r="AB697" i="1000"/>
  <c r="T15" i="1000"/>
  <c r="U15" i="1000"/>
  <c r="U14" i="1000" s="1"/>
  <c r="V15" i="1000"/>
  <c r="V14" i="1000" s="1"/>
  <c r="W15" i="1000"/>
  <c r="W14" i="1000" s="1"/>
  <c r="X15" i="1000"/>
  <c r="X14" i="1000" s="1"/>
  <c r="Y15" i="1000"/>
  <c r="Y14" i="1000" s="1"/>
  <c r="Z15" i="1000"/>
  <c r="AB15" i="1000"/>
  <c r="AB14" i="1000" s="1"/>
  <c r="R416" i="1000"/>
  <c r="R415" i="1000" s="1"/>
  <c r="S416" i="1000"/>
  <c r="S415" i="1000" s="1"/>
  <c r="T416" i="1000"/>
  <c r="U416" i="1000"/>
  <c r="U415" i="1000" s="1"/>
  <c r="V416" i="1000"/>
  <c r="V415" i="1000" s="1"/>
  <c r="W416" i="1000"/>
  <c r="W415" i="1000" s="1"/>
  <c r="X416" i="1000"/>
  <c r="X415" i="1000" s="1"/>
  <c r="Y416" i="1000"/>
  <c r="Y415" i="1000" s="1"/>
  <c r="Z416" i="1000"/>
  <c r="AA416" i="1000"/>
  <c r="AA415" i="1000" s="1"/>
  <c r="AB416" i="1000"/>
  <c r="AB415" i="1000" s="1"/>
  <c r="Q416" i="1000"/>
  <c r="R413" i="1000"/>
  <c r="R412" i="1000" s="1"/>
  <c r="S413" i="1000"/>
  <c r="S412" i="1000" s="1"/>
  <c r="T413" i="1000"/>
  <c r="U413" i="1000"/>
  <c r="U412" i="1000" s="1"/>
  <c r="V413" i="1000"/>
  <c r="V412" i="1000" s="1"/>
  <c r="W413" i="1000"/>
  <c r="W412" i="1000" s="1"/>
  <c r="X413" i="1000"/>
  <c r="X412" i="1000" s="1"/>
  <c r="Y413" i="1000"/>
  <c r="Y412" i="1000" s="1"/>
  <c r="Z413" i="1000"/>
  <c r="AA413" i="1000"/>
  <c r="AA412" i="1000" s="1"/>
  <c r="AB413" i="1000"/>
  <c r="AB412" i="1000" s="1"/>
  <c r="Q413" i="1000"/>
  <c r="S410" i="1000"/>
  <c r="T410" i="1000"/>
  <c r="U410" i="1000"/>
  <c r="V410" i="1000"/>
  <c r="W410" i="1000"/>
  <c r="X410" i="1000"/>
  <c r="Y410" i="1000"/>
  <c r="Z410" i="1000"/>
  <c r="AA410" i="1000"/>
  <c r="AB410" i="1000"/>
  <c r="S408" i="1000"/>
  <c r="T408" i="1000"/>
  <c r="U408" i="1000"/>
  <c r="V408" i="1000"/>
  <c r="W408" i="1000"/>
  <c r="X408" i="1000"/>
  <c r="Y408" i="1000"/>
  <c r="Z408" i="1000"/>
  <c r="AA408" i="1000"/>
  <c r="AB408" i="1000"/>
  <c r="R405" i="1000"/>
  <c r="R404" i="1000" s="1"/>
  <c r="S405" i="1000"/>
  <c r="S404" i="1000" s="1"/>
  <c r="T405" i="1000"/>
  <c r="U405" i="1000"/>
  <c r="U404" i="1000" s="1"/>
  <c r="V405" i="1000"/>
  <c r="V404" i="1000" s="1"/>
  <c r="W405" i="1000"/>
  <c r="W404" i="1000" s="1"/>
  <c r="X405" i="1000"/>
  <c r="X404" i="1000" s="1"/>
  <c r="Y405" i="1000"/>
  <c r="Y404" i="1000" s="1"/>
  <c r="Z405" i="1000"/>
  <c r="AA405" i="1000"/>
  <c r="AA404" i="1000" s="1"/>
  <c r="AB405" i="1000"/>
  <c r="AB404" i="1000" s="1"/>
  <c r="Q405" i="1000"/>
  <c r="R401" i="1000"/>
  <c r="R400" i="1000" s="1"/>
  <c r="R399" i="1000" s="1"/>
  <c r="S401" i="1000"/>
  <c r="S400" i="1000" s="1"/>
  <c r="S399" i="1000" s="1"/>
  <c r="T401" i="1000"/>
  <c r="U401" i="1000"/>
  <c r="U400" i="1000" s="1"/>
  <c r="U399" i="1000" s="1"/>
  <c r="V401" i="1000"/>
  <c r="V400" i="1000" s="1"/>
  <c r="V399" i="1000" s="1"/>
  <c r="W401" i="1000"/>
  <c r="W400" i="1000" s="1"/>
  <c r="W399" i="1000" s="1"/>
  <c r="X401" i="1000"/>
  <c r="X400" i="1000" s="1"/>
  <c r="X399" i="1000" s="1"/>
  <c r="Y401" i="1000"/>
  <c r="Y400" i="1000" s="1"/>
  <c r="Y399" i="1000" s="1"/>
  <c r="Z401" i="1000"/>
  <c r="AA401" i="1000"/>
  <c r="AA400" i="1000" s="1"/>
  <c r="AA399" i="1000" s="1"/>
  <c r="AB401" i="1000"/>
  <c r="AB400" i="1000" s="1"/>
  <c r="AB399" i="1000" s="1"/>
  <c r="Q401" i="1000"/>
  <c r="T393" i="1000"/>
  <c r="U393" i="1000"/>
  <c r="V393" i="1000"/>
  <c r="W393" i="1000"/>
  <c r="X393" i="1000"/>
  <c r="Y393" i="1000"/>
  <c r="Z393" i="1000"/>
  <c r="AA393" i="1000"/>
  <c r="AB393" i="1000"/>
  <c r="T391" i="1000"/>
  <c r="U391" i="1000"/>
  <c r="V391" i="1000"/>
  <c r="W391" i="1000"/>
  <c r="X391" i="1000"/>
  <c r="Y391" i="1000"/>
  <c r="Z391" i="1000"/>
  <c r="AA391" i="1000"/>
  <c r="AB391" i="1000"/>
  <c r="S389" i="1000"/>
  <c r="T389" i="1000"/>
  <c r="U389" i="1000"/>
  <c r="V389" i="1000"/>
  <c r="W389" i="1000"/>
  <c r="X389" i="1000"/>
  <c r="Y389" i="1000"/>
  <c r="Z389" i="1000"/>
  <c r="AA389" i="1000"/>
  <c r="AB389" i="1000"/>
  <c r="R387" i="1000"/>
  <c r="S387" i="1000"/>
  <c r="T387" i="1000"/>
  <c r="U387" i="1000"/>
  <c r="V387" i="1000"/>
  <c r="W387" i="1000"/>
  <c r="X387" i="1000"/>
  <c r="Y387" i="1000"/>
  <c r="Z387" i="1000"/>
  <c r="AA387" i="1000"/>
  <c r="AB387" i="1000"/>
  <c r="Q387" i="1000"/>
  <c r="S384" i="1000"/>
  <c r="S383" i="1000" s="1"/>
  <c r="T384" i="1000"/>
  <c r="U384" i="1000"/>
  <c r="U383" i="1000" s="1"/>
  <c r="V384" i="1000"/>
  <c r="V383" i="1000" s="1"/>
  <c r="W384" i="1000"/>
  <c r="W383" i="1000" s="1"/>
  <c r="X384" i="1000"/>
  <c r="X383" i="1000" s="1"/>
  <c r="Y384" i="1000"/>
  <c r="Y383" i="1000" s="1"/>
  <c r="Z384" i="1000"/>
  <c r="AA384" i="1000"/>
  <c r="AA383" i="1000" s="1"/>
  <c r="AB384" i="1000"/>
  <c r="AB383" i="1000" s="1"/>
  <c r="R380" i="1000"/>
  <c r="S380" i="1000"/>
  <c r="T380" i="1000"/>
  <c r="U380" i="1000"/>
  <c r="V380" i="1000"/>
  <c r="W380" i="1000"/>
  <c r="X380" i="1000"/>
  <c r="Y380" i="1000"/>
  <c r="Z380" i="1000"/>
  <c r="AA380" i="1000"/>
  <c r="AB380" i="1000"/>
  <c r="Q380" i="1000"/>
  <c r="R378" i="1000"/>
  <c r="S378" i="1000"/>
  <c r="T378" i="1000"/>
  <c r="U378" i="1000"/>
  <c r="V378" i="1000"/>
  <c r="W378" i="1000"/>
  <c r="X378" i="1000"/>
  <c r="Y378" i="1000"/>
  <c r="Z378" i="1000"/>
  <c r="AA378" i="1000"/>
  <c r="AB378" i="1000"/>
  <c r="Q378" i="1000"/>
  <c r="S376" i="1000"/>
  <c r="T376" i="1000"/>
  <c r="U376" i="1000"/>
  <c r="V376" i="1000"/>
  <c r="W376" i="1000"/>
  <c r="X376" i="1000"/>
  <c r="Y376" i="1000"/>
  <c r="Z376" i="1000"/>
  <c r="AA376" i="1000"/>
  <c r="AB376" i="1000"/>
  <c r="R371" i="1000"/>
  <c r="S371" i="1000"/>
  <c r="T371" i="1000"/>
  <c r="U371" i="1000"/>
  <c r="U370" i="1000" s="1"/>
  <c r="V371" i="1000"/>
  <c r="V370" i="1000" s="1"/>
  <c r="W371" i="1000"/>
  <c r="W370" i="1000" s="1"/>
  <c r="X371" i="1000"/>
  <c r="X370" i="1000" s="1"/>
  <c r="Y371" i="1000"/>
  <c r="Y370" i="1000" s="1"/>
  <c r="Z371" i="1000"/>
  <c r="AA371" i="1000"/>
  <c r="AA370" i="1000" s="1"/>
  <c r="AB371" i="1000"/>
  <c r="AB370" i="1000" s="1"/>
  <c r="Q371" i="1000"/>
  <c r="R368" i="1000"/>
  <c r="S368" i="1000"/>
  <c r="T368" i="1000"/>
  <c r="U368" i="1000"/>
  <c r="V368" i="1000"/>
  <c r="W368" i="1000"/>
  <c r="X368" i="1000"/>
  <c r="Y368" i="1000"/>
  <c r="Z368" i="1000"/>
  <c r="AA368" i="1000"/>
  <c r="AB368" i="1000"/>
  <c r="Q368" i="1000"/>
  <c r="S366" i="1000"/>
  <c r="T366" i="1000"/>
  <c r="U366" i="1000"/>
  <c r="V366" i="1000"/>
  <c r="W366" i="1000"/>
  <c r="X366" i="1000"/>
  <c r="Y366" i="1000"/>
  <c r="Z366" i="1000"/>
  <c r="AA366" i="1000"/>
  <c r="AB366" i="1000"/>
  <c r="R364" i="1000"/>
  <c r="S364" i="1000"/>
  <c r="T364" i="1000"/>
  <c r="U364" i="1000"/>
  <c r="V364" i="1000"/>
  <c r="W364" i="1000"/>
  <c r="X364" i="1000"/>
  <c r="Y364" i="1000"/>
  <c r="Z364" i="1000"/>
  <c r="AA364" i="1000"/>
  <c r="AB364" i="1000"/>
  <c r="Q364" i="1000"/>
  <c r="T360" i="1000"/>
  <c r="U360" i="1000"/>
  <c r="V360" i="1000"/>
  <c r="W360" i="1000"/>
  <c r="X360" i="1000"/>
  <c r="Y360" i="1000"/>
  <c r="Z360" i="1000"/>
  <c r="AA360" i="1000"/>
  <c r="AB360" i="1000"/>
  <c r="T358" i="1000"/>
  <c r="U358" i="1000"/>
  <c r="V358" i="1000"/>
  <c r="W358" i="1000"/>
  <c r="X358" i="1000"/>
  <c r="Y358" i="1000"/>
  <c r="Z358" i="1000"/>
  <c r="AA358" i="1000"/>
  <c r="AB358" i="1000"/>
  <c r="T356" i="1000"/>
  <c r="U356" i="1000"/>
  <c r="V356" i="1000"/>
  <c r="W356" i="1000"/>
  <c r="X356" i="1000"/>
  <c r="Y356" i="1000"/>
  <c r="Z356" i="1000"/>
  <c r="AA356" i="1000"/>
  <c r="AB356" i="1000"/>
  <c r="R353" i="1000"/>
  <c r="R352" i="1000" s="1"/>
  <c r="S353" i="1000"/>
  <c r="S352" i="1000" s="1"/>
  <c r="T353" i="1000"/>
  <c r="U353" i="1000"/>
  <c r="U352" i="1000" s="1"/>
  <c r="V353" i="1000"/>
  <c r="V352" i="1000" s="1"/>
  <c r="W353" i="1000"/>
  <c r="W352" i="1000" s="1"/>
  <c r="X353" i="1000"/>
  <c r="X352" i="1000" s="1"/>
  <c r="Y353" i="1000"/>
  <c r="Y352" i="1000" s="1"/>
  <c r="Z353" i="1000"/>
  <c r="AA353" i="1000"/>
  <c r="AA352" i="1000" s="1"/>
  <c r="AB353" i="1000"/>
  <c r="AB352" i="1000" s="1"/>
  <c r="Q353" i="1000"/>
  <c r="S350" i="1000"/>
  <c r="T350" i="1000"/>
  <c r="U350" i="1000"/>
  <c r="V350" i="1000"/>
  <c r="W350" i="1000"/>
  <c r="X350" i="1000"/>
  <c r="Y350" i="1000"/>
  <c r="Z350" i="1000"/>
  <c r="AA350" i="1000"/>
  <c r="AA345" i="1000" s="1"/>
  <c r="AB350" i="1000"/>
  <c r="S348" i="1000"/>
  <c r="T348" i="1000"/>
  <c r="U348" i="1000"/>
  <c r="V348" i="1000"/>
  <c r="W348" i="1000"/>
  <c r="X348" i="1000"/>
  <c r="Y348" i="1000"/>
  <c r="Z348" i="1000"/>
  <c r="AB348" i="1000"/>
  <c r="AB345" i="1000" s="1"/>
  <c r="R343" i="1000"/>
  <c r="S343" i="1000"/>
  <c r="T343" i="1000"/>
  <c r="U343" i="1000"/>
  <c r="V343" i="1000"/>
  <c r="W343" i="1000"/>
  <c r="X343" i="1000"/>
  <c r="Y343" i="1000"/>
  <c r="Z343" i="1000"/>
  <c r="AA343" i="1000"/>
  <c r="AB343" i="1000"/>
  <c r="Q343" i="1000"/>
  <c r="S341" i="1000"/>
  <c r="T341" i="1000"/>
  <c r="U341" i="1000"/>
  <c r="V341" i="1000"/>
  <c r="W341" i="1000"/>
  <c r="X341" i="1000"/>
  <c r="Y341" i="1000"/>
  <c r="Z341" i="1000"/>
  <c r="AA341" i="1000"/>
  <c r="AB341" i="1000"/>
  <c r="R339" i="1000"/>
  <c r="S339" i="1000"/>
  <c r="T339" i="1000"/>
  <c r="U339" i="1000"/>
  <c r="V339" i="1000"/>
  <c r="W339" i="1000"/>
  <c r="X339" i="1000"/>
  <c r="Y339" i="1000"/>
  <c r="Z339" i="1000"/>
  <c r="AA339" i="1000"/>
  <c r="AB339" i="1000"/>
  <c r="Q339" i="1000"/>
  <c r="S337" i="1000"/>
  <c r="T337" i="1000"/>
  <c r="U337" i="1000"/>
  <c r="V337" i="1000"/>
  <c r="W337" i="1000"/>
  <c r="X337" i="1000"/>
  <c r="Y337" i="1000"/>
  <c r="Z337" i="1000"/>
  <c r="AA337" i="1000"/>
  <c r="AB337" i="1000"/>
  <c r="S333" i="1000"/>
  <c r="S332" i="1000" s="1"/>
  <c r="T333" i="1000"/>
  <c r="U333" i="1000"/>
  <c r="U332" i="1000" s="1"/>
  <c r="V333" i="1000"/>
  <c r="V332" i="1000" s="1"/>
  <c r="W333" i="1000"/>
  <c r="W332" i="1000" s="1"/>
  <c r="X333" i="1000"/>
  <c r="X332" i="1000" s="1"/>
  <c r="Y333" i="1000"/>
  <c r="Y332" i="1000" s="1"/>
  <c r="Z333" i="1000"/>
  <c r="AA333" i="1000"/>
  <c r="AA332" i="1000" s="1"/>
  <c r="AB333" i="1000"/>
  <c r="AB332" i="1000" s="1"/>
  <c r="R330" i="1000"/>
  <c r="S330" i="1000"/>
  <c r="T330" i="1000"/>
  <c r="U330" i="1000"/>
  <c r="V330" i="1000"/>
  <c r="W330" i="1000"/>
  <c r="X330" i="1000"/>
  <c r="Y330" i="1000"/>
  <c r="Z330" i="1000"/>
  <c r="AA330" i="1000"/>
  <c r="AB330" i="1000"/>
  <c r="Q330" i="1000"/>
  <c r="S328" i="1000"/>
  <c r="T328" i="1000"/>
  <c r="U328" i="1000"/>
  <c r="V328" i="1000"/>
  <c r="W328" i="1000"/>
  <c r="X328" i="1000"/>
  <c r="Y328" i="1000"/>
  <c r="Z328" i="1000"/>
  <c r="AA328" i="1000"/>
  <c r="AB328" i="1000"/>
  <c r="R325" i="1000"/>
  <c r="R324" i="1000" s="1"/>
  <c r="S325" i="1000"/>
  <c r="S324" i="1000" s="1"/>
  <c r="T325" i="1000"/>
  <c r="U325" i="1000"/>
  <c r="U324" i="1000" s="1"/>
  <c r="V325" i="1000"/>
  <c r="V324" i="1000" s="1"/>
  <c r="W325" i="1000"/>
  <c r="W324" i="1000" s="1"/>
  <c r="X325" i="1000"/>
  <c r="X324" i="1000" s="1"/>
  <c r="Y325" i="1000"/>
  <c r="Y324" i="1000" s="1"/>
  <c r="Z325" i="1000"/>
  <c r="AA325" i="1000"/>
  <c r="AA324" i="1000" s="1"/>
  <c r="AB325" i="1000"/>
  <c r="AB324" i="1000" s="1"/>
  <c r="Q325" i="1000"/>
  <c r="T322" i="1000"/>
  <c r="U322" i="1000"/>
  <c r="V322" i="1000"/>
  <c r="W322" i="1000"/>
  <c r="X322" i="1000"/>
  <c r="Y322" i="1000"/>
  <c r="Z322" i="1000"/>
  <c r="AA322" i="1000"/>
  <c r="AB322" i="1000"/>
  <c r="T320" i="1000"/>
  <c r="U320" i="1000"/>
  <c r="V320" i="1000"/>
  <c r="W320" i="1000"/>
  <c r="X320" i="1000"/>
  <c r="Y320" i="1000"/>
  <c r="Z320" i="1000"/>
  <c r="AA320" i="1000"/>
  <c r="AB320" i="1000"/>
  <c r="T317" i="1000"/>
  <c r="U317" i="1000"/>
  <c r="V317" i="1000"/>
  <c r="W317" i="1000"/>
  <c r="X317" i="1000"/>
  <c r="Y317" i="1000"/>
  <c r="Z317" i="1000"/>
  <c r="AA317" i="1000"/>
  <c r="AB317" i="1000"/>
  <c r="T314" i="1000"/>
  <c r="U314" i="1000"/>
  <c r="V314" i="1000"/>
  <c r="W314" i="1000"/>
  <c r="X314" i="1000"/>
  <c r="Y314" i="1000"/>
  <c r="Z314" i="1000"/>
  <c r="AA314" i="1000"/>
  <c r="AB314" i="1000"/>
  <c r="T312" i="1000"/>
  <c r="U312" i="1000"/>
  <c r="V312" i="1000"/>
  <c r="W312" i="1000"/>
  <c r="X312" i="1000"/>
  <c r="Y312" i="1000"/>
  <c r="Z312" i="1000"/>
  <c r="AA312" i="1000"/>
  <c r="AB312" i="1000"/>
  <c r="R309" i="1000"/>
  <c r="S309" i="1000"/>
  <c r="T309" i="1000"/>
  <c r="U309" i="1000"/>
  <c r="V309" i="1000"/>
  <c r="W309" i="1000"/>
  <c r="X309" i="1000"/>
  <c r="Y309" i="1000"/>
  <c r="Z309" i="1000"/>
  <c r="AA309" i="1000"/>
  <c r="AB309" i="1000"/>
  <c r="Q309" i="1000"/>
  <c r="S307" i="1000"/>
  <c r="T307" i="1000"/>
  <c r="U307" i="1000"/>
  <c r="V307" i="1000"/>
  <c r="W307" i="1000"/>
  <c r="X307" i="1000"/>
  <c r="Y307" i="1000"/>
  <c r="Z307" i="1000"/>
  <c r="AA307" i="1000"/>
  <c r="AB307" i="1000"/>
  <c r="S305" i="1000"/>
  <c r="T305" i="1000"/>
  <c r="U305" i="1000"/>
  <c r="V305" i="1000"/>
  <c r="W305" i="1000"/>
  <c r="X305" i="1000"/>
  <c r="Y305" i="1000"/>
  <c r="Z305" i="1000"/>
  <c r="AA305" i="1000"/>
  <c r="AB305" i="1000"/>
  <c r="R303" i="1000"/>
  <c r="S303" i="1000"/>
  <c r="T303" i="1000"/>
  <c r="U303" i="1000"/>
  <c r="V303" i="1000"/>
  <c r="W303" i="1000"/>
  <c r="X303" i="1000"/>
  <c r="Y303" i="1000"/>
  <c r="Z303" i="1000"/>
  <c r="AA303" i="1000"/>
  <c r="AB303" i="1000"/>
  <c r="Q303" i="1000"/>
  <c r="T300" i="1000"/>
  <c r="U300" i="1000"/>
  <c r="V300" i="1000"/>
  <c r="W300" i="1000"/>
  <c r="X300" i="1000"/>
  <c r="Y300" i="1000"/>
  <c r="Z300" i="1000"/>
  <c r="AA300" i="1000"/>
  <c r="AB300" i="1000"/>
  <c r="R296" i="1000"/>
  <c r="S296" i="1000"/>
  <c r="T296" i="1000"/>
  <c r="U296" i="1000"/>
  <c r="V296" i="1000"/>
  <c r="W296" i="1000"/>
  <c r="X296" i="1000"/>
  <c r="Y296" i="1000"/>
  <c r="Z296" i="1000"/>
  <c r="AA296" i="1000"/>
  <c r="AB296" i="1000"/>
  <c r="Q296" i="1000"/>
  <c r="T293" i="1000"/>
  <c r="U293" i="1000"/>
  <c r="V293" i="1000"/>
  <c r="W293" i="1000"/>
  <c r="X293" i="1000"/>
  <c r="Y293" i="1000"/>
  <c r="Z293" i="1000"/>
  <c r="AA293" i="1000"/>
  <c r="AB293" i="1000"/>
  <c r="T290" i="1000"/>
  <c r="U290" i="1000"/>
  <c r="V290" i="1000"/>
  <c r="W290" i="1000"/>
  <c r="X290" i="1000"/>
  <c r="Y290" i="1000"/>
  <c r="Z290" i="1000"/>
  <c r="AA290" i="1000"/>
  <c r="AB290" i="1000"/>
  <c r="T288" i="1000"/>
  <c r="U288" i="1000"/>
  <c r="V288" i="1000"/>
  <c r="W288" i="1000"/>
  <c r="X288" i="1000"/>
  <c r="Y288" i="1000"/>
  <c r="Z288" i="1000"/>
  <c r="AA288" i="1000"/>
  <c r="AB288" i="1000"/>
  <c r="T285" i="1000"/>
  <c r="U285" i="1000"/>
  <c r="V285" i="1000"/>
  <c r="W285" i="1000"/>
  <c r="X285" i="1000"/>
  <c r="Y285" i="1000"/>
  <c r="Z285" i="1000"/>
  <c r="AA285" i="1000"/>
  <c r="AB285" i="1000"/>
  <c r="T283" i="1000"/>
  <c r="U283" i="1000"/>
  <c r="V283" i="1000"/>
  <c r="W283" i="1000"/>
  <c r="X283" i="1000"/>
  <c r="Y283" i="1000"/>
  <c r="Z283" i="1000"/>
  <c r="AA283" i="1000"/>
  <c r="AB283" i="1000"/>
  <c r="T281" i="1000"/>
  <c r="U281" i="1000"/>
  <c r="V281" i="1000"/>
  <c r="W281" i="1000"/>
  <c r="X281" i="1000"/>
  <c r="Y281" i="1000"/>
  <c r="Z281" i="1000"/>
  <c r="AA281" i="1000"/>
  <c r="AB281" i="1000"/>
  <c r="T279" i="1000"/>
  <c r="U279" i="1000"/>
  <c r="V279" i="1000"/>
  <c r="W279" i="1000"/>
  <c r="X279" i="1000"/>
  <c r="Y279" i="1000"/>
  <c r="Z279" i="1000"/>
  <c r="AA279" i="1000"/>
  <c r="AB279" i="1000"/>
  <c r="T274" i="1000"/>
  <c r="U274" i="1000"/>
  <c r="U273" i="1000" s="1"/>
  <c r="V274" i="1000"/>
  <c r="V273" i="1000" s="1"/>
  <c r="W274" i="1000"/>
  <c r="W273" i="1000" s="1"/>
  <c r="X274" i="1000"/>
  <c r="X273" i="1000" s="1"/>
  <c r="Y274" i="1000"/>
  <c r="Y273" i="1000" s="1"/>
  <c r="Z274" i="1000"/>
  <c r="AA274" i="1000"/>
  <c r="AA273" i="1000" s="1"/>
  <c r="AB274" i="1000"/>
  <c r="AB273" i="1000" s="1"/>
  <c r="T271" i="1000"/>
  <c r="U271" i="1000"/>
  <c r="V271" i="1000"/>
  <c r="W271" i="1000"/>
  <c r="X271" i="1000"/>
  <c r="Y271" i="1000"/>
  <c r="Z271" i="1000"/>
  <c r="AA271" i="1000"/>
  <c r="AB271" i="1000"/>
  <c r="T269" i="1000"/>
  <c r="U269" i="1000"/>
  <c r="V269" i="1000"/>
  <c r="W269" i="1000"/>
  <c r="X269" i="1000"/>
  <c r="Y269" i="1000"/>
  <c r="Z269" i="1000"/>
  <c r="AA269" i="1000"/>
  <c r="AB269" i="1000"/>
  <c r="T265" i="1000"/>
  <c r="U265" i="1000"/>
  <c r="V265" i="1000"/>
  <c r="W265" i="1000"/>
  <c r="X265" i="1000"/>
  <c r="Y265" i="1000"/>
  <c r="Z265" i="1000"/>
  <c r="AA265" i="1000"/>
  <c r="AB265" i="1000"/>
  <c r="T263" i="1000"/>
  <c r="U263" i="1000"/>
  <c r="V263" i="1000"/>
  <c r="W263" i="1000"/>
  <c r="X263" i="1000"/>
  <c r="Y263" i="1000"/>
  <c r="Z263" i="1000"/>
  <c r="AA263" i="1000"/>
  <c r="AB263" i="1000"/>
  <c r="R261" i="1000"/>
  <c r="S261" i="1000"/>
  <c r="T261" i="1000"/>
  <c r="U261" i="1000"/>
  <c r="V261" i="1000"/>
  <c r="W261" i="1000"/>
  <c r="X261" i="1000"/>
  <c r="Y261" i="1000"/>
  <c r="Z261" i="1000"/>
  <c r="AA261" i="1000"/>
  <c r="AB261" i="1000"/>
  <c r="Q261" i="1000"/>
  <c r="T259" i="1000"/>
  <c r="U259" i="1000"/>
  <c r="V259" i="1000"/>
  <c r="W259" i="1000"/>
  <c r="X259" i="1000"/>
  <c r="Y259" i="1000"/>
  <c r="Z259" i="1000"/>
  <c r="AA259" i="1000"/>
  <c r="AB259" i="1000"/>
  <c r="T257" i="1000"/>
  <c r="U257" i="1000"/>
  <c r="V257" i="1000"/>
  <c r="W257" i="1000"/>
  <c r="X257" i="1000"/>
  <c r="Y257" i="1000"/>
  <c r="Z257" i="1000"/>
  <c r="AA257" i="1000"/>
  <c r="AB257" i="1000"/>
  <c r="T255" i="1000"/>
  <c r="U255" i="1000"/>
  <c r="V255" i="1000"/>
  <c r="W255" i="1000"/>
  <c r="X255" i="1000"/>
  <c r="Y255" i="1000"/>
  <c r="AA255" i="1000"/>
  <c r="AB255" i="1000"/>
  <c r="T251" i="1000"/>
  <c r="U251" i="1000"/>
  <c r="U250" i="1000" s="1"/>
  <c r="V251" i="1000"/>
  <c r="V250" i="1000" s="1"/>
  <c r="W251" i="1000"/>
  <c r="W250" i="1000" s="1"/>
  <c r="X251" i="1000"/>
  <c r="X250" i="1000" s="1"/>
  <c r="Y251" i="1000"/>
  <c r="Y250" i="1000" s="1"/>
  <c r="Z251" i="1000"/>
  <c r="AA251" i="1000"/>
  <c r="AA250" i="1000" s="1"/>
  <c r="AB251" i="1000"/>
  <c r="AB250" i="1000" s="1"/>
  <c r="T248" i="1000"/>
  <c r="U248" i="1000"/>
  <c r="U247" i="1000" s="1"/>
  <c r="V248" i="1000"/>
  <c r="V247" i="1000" s="1"/>
  <c r="W248" i="1000"/>
  <c r="W247" i="1000" s="1"/>
  <c r="X248" i="1000"/>
  <c r="X247" i="1000" s="1"/>
  <c r="Y248" i="1000"/>
  <c r="Y247" i="1000" s="1"/>
  <c r="Z248" i="1000"/>
  <c r="AA248" i="1000"/>
  <c r="AA247" i="1000" s="1"/>
  <c r="AB248" i="1000"/>
  <c r="AB247" i="1000" s="1"/>
  <c r="T240" i="1000"/>
  <c r="U240" i="1000"/>
  <c r="U239" i="1000" s="1"/>
  <c r="V240" i="1000"/>
  <c r="V239" i="1000" s="1"/>
  <c r="W240" i="1000"/>
  <c r="W239" i="1000" s="1"/>
  <c r="X240" i="1000"/>
  <c r="X239" i="1000" s="1"/>
  <c r="Y240" i="1000"/>
  <c r="Y239" i="1000" s="1"/>
  <c r="Z240" i="1000"/>
  <c r="AA240" i="1000"/>
  <c r="AA239" i="1000" s="1"/>
  <c r="AB240" i="1000"/>
  <c r="AB239" i="1000" s="1"/>
  <c r="R233" i="1000"/>
  <c r="R232" i="1000" s="1"/>
  <c r="R231" i="1000" s="1"/>
  <c r="R230" i="1000" s="1"/>
  <c r="T233" i="1000"/>
  <c r="U233" i="1000"/>
  <c r="U232" i="1000" s="1"/>
  <c r="U231" i="1000" s="1"/>
  <c r="U230" i="1000" s="1"/>
  <c r="V233" i="1000"/>
  <c r="V232" i="1000" s="1"/>
  <c r="V231" i="1000" s="1"/>
  <c r="V230" i="1000" s="1"/>
  <c r="W233" i="1000"/>
  <c r="W232" i="1000" s="1"/>
  <c r="W231" i="1000" s="1"/>
  <c r="W230" i="1000" s="1"/>
  <c r="X233" i="1000"/>
  <c r="X232" i="1000" s="1"/>
  <c r="X231" i="1000" s="1"/>
  <c r="X230" i="1000" s="1"/>
  <c r="Y233" i="1000"/>
  <c r="Y232" i="1000" s="1"/>
  <c r="Y231" i="1000" s="1"/>
  <c r="Y230" i="1000" s="1"/>
  <c r="Z233" i="1000"/>
  <c r="AA233" i="1000"/>
  <c r="AA232" i="1000" s="1"/>
  <c r="AA231" i="1000" s="1"/>
  <c r="AA230" i="1000" s="1"/>
  <c r="AB233" i="1000"/>
  <c r="AB232" i="1000" s="1"/>
  <c r="AB231" i="1000" s="1"/>
  <c r="AB230" i="1000" s="1"/>
  <c r="R228" i="1000"/>
  <c r="R227" i="1000" s="1"/>
  <c r="R226" i="1000" s="1"/>
  <c r="R225" i="1000" s="1"/>
  <c r="T228" i="1000"/>
  <c r="U228" i="1000"/>
  <c r="U227" i="1000" s="1"/>
  <c r="U226" i="1000" s="1"/>
  <c r="U225" i="1000" s="1"/>
  <c r="V228" i="1000"/>
  <c r="V227" i="1000" s="1"/>
  <c r="V226" i="1000" s="1"/>
  <c r="V225" i="1000" s="1"/>
  <c r="W228" i="1000"/>
  <c r="W227" i="1000" s="1"/>
  <c r="W226" i="1000" s="1"/>
  <c r="W225" i="1000" s="1"/>
  <c r="X228" i="1000"/>
  <c r="X227" i="1000" s="1"/>
  <c r="X226" i="1000" s="1"/>
  <c r="X225" i="1000" s="1"/>
  <c r="Y228" i="1000"/>
  <c r="Y227" i="1000" s="1"/>
  <c r="Y226" i="1000" s="1"/>
  <c r="Y225" i="1000" s="1"/>
  <c r="Z228" i="1000"/>
  <c r="AA228" i="1000"/>
  <c r="AA227" i="1000" s="1"/>
  <c r="AA226" i="1000" s="1"/>
  <c r="AA225" i="1000" s="1"/>
  <c r="AB228" i="1000"/>
  <c r="AB227" i="1000" s="1"/>
  <c r="AB226" i="1000" s="1"/>
  <c r="AB225" i="1000" s="1"/>
  <c r="S223" i="1000"/>
  <c r="S222" i="1000" s="1"/>
  <c r="T223" i="1000"/>
  <c r="U223" i="1000"/>
  <c r="U222" i="1000" s="1"/>
  <c r="V223" i="1000"/>
  <c r="V222" i="1000" s="1"/>
  <c r="W223" i="1000"/>
  <c r="W222" i="1000" s="1"/>
  <c r="X223" i="1000"/>
  <c r="X222" i="1000" s="1"/>
  <c r="Y223" i="1000"/>
  <c r="Y222" i="1000" s="1"/>
  <c r="Z223" i="1000"/>
  <c r="AA223" i="1000"/>
  <c r="AA222" i="1000" s="1"/>
  <c r="AB223" i="1000"/>
  <c r="AB222" i="1000" s="1"/>
  <c r="Q223" i="1000"/>
  <c r="R220" i="1000"/>
  <c r="S220" i="1000"/>
  <c r="T220" i="1000"/>
  <c r="U220" i="1000"/>
  <c r="V220" i="1000"/>
  <c r="W220" i="1000"/>
  <c r="X220" i="1000"/>
  <c r="Y220" i="1000"/>
  <c r="Z220" i="1000"/>
  <c r="AA220" i="1000"/>
  <c r="AB220" i="1000"/>
  <c r="Q220" i="1000"/>
  <c r="T218" i="1000"/>
  <c r="U218" i="1000"/>
  <c r="V218" i="1000"/>
  <c r="W218" i="1000"/>
  <c r="X218" i="1000"/>
  <c r="Y218" i="1000"/>
  <c r="Z218" i="1000"/>
  <c r="AA218" i="1000"/>
  <c r="AB218" i="1000"/>
  <c r="T213" i="1000"/>
  <c r="U213" i="1000"/>
  <c r="U211" i="1000" s="1"/>
  <c r="V213" i="1000"/>
  <c r="V211" i="1000" s="1"/>
  <c r="W213" i="1000"/>
  <c r="W211" i="1000" s="1"/>
  <c r="X213" i="1000"/>
  <c r="X211" i="1000" s="1"/>
  <c r="Y213" i="1000"/>
  <c r="Y211" i="1000" s="1"/>
  <c r="Z213" i="1000"/>
  <c r="AA213" i="1000"/>
  <c r="AA211" i="1000" s="1"/>
  <c r="AB213" i="1000"/>
  <c r="AB211" i="1000" s="1"/>
  <c r="T209" i="1000"/>
  <c r="U209" i="1000"/>
  <c r="U208" i="1000" s="1"/>
  <c r="V209" i="1000"/>
  <c r="V208" i="1000" s="1"/>
  <c r="W209" i="1000"/>
  <c r="W208" i="1000" s="1"/>
  <c r="X209" i="1000"/>
  <c r="X208" i="1000" s="1"/>
  <c r="Y209" i="1000"/>
  <c r="Y208" i="1000" s="1"/>
  <c r="Z209" i="1000"/>
  <c r="AA209" i="1000"/>
  <c r="AA208" i="1000" s="1"/>
  <c r="AB209" i="1000"/>
  <c r="AB208" i="1000" s="1"/>
  <c r="T205" i="1000"/>
  <c r="U205" i="1000"/>
  <c r="V205" i="1000"/>
  <c r="W205" i="1000"/>
  <c r="X205" i="1000"/>
  <c r="Y205" i="1000"/>
  <c r="Z205" i="1000"/>
  <c r="AA205" i="1000"/>
  <c r="AB205" i="1000"/>
  <c r="T203" i="1000"/>
  <c r="U203" i="1000"/>
  <c r="V203" i="1000"/>
  <c r="W203" i="1000"/>
  <c r="X203" i="1000"/>
  <c r="Y203" i="1000"/>
  <c r="Z203" i="1000"/>
  <c r="AA203" i="1000"/>
  <c r="AB203" i="1000"/>
  <c r="T201" i="1000"/>
  <c r="U201" i="1000"/>
  <c r="V201" i="1000"/>
  <c r="W201" i="1000"/>
  <c r="X201" i="1000"/>
  <c r="Y201" i="1000"/>
  <c r="Z201" i="1000"/>
  <c r="AA201" i="1000"/>
  <c r="AB201" i="1000"/>
  <c r="T198" i="1000"/>
  <c r="U198" i="1000"/>
  <c r="U197" i="1000" s="1"/>
  <c r="V198" i="1000"/>
  <c r="V197" i="1000" s="1"/>
  <c r="W198" i="1000"/>
  <c r="W197" i="1000" s="1"/>
  <c r="X198" i="1000"/>
  <c r="X197" i="1000" s="1"/>
  <c r="Y198" i="1000"/>
  <c r="Y197" i="1000" s="1"/>
  <c r="Z198" i="1000"/>
  <c r="AA198" i="1000"/>
  <c r="AA197" i="1000" s="1"/>
  <c r="AB198" i="1000"/>
  <c r="AB197" i="1000" s="1"/>
  <c r="T195" i="1000"/>
  <c r="U195" i="1000"/>
  <c r="U194" i="1000" s="1"/>
  <c r="V195" i="1000"/>
  <c r="V194" i="1000" s="1"/>
  <c r="W195" i="1000"/>
  <c r="W194" i="1000" s="1"/>
  <c r="X195" i="1000"/>
  <c r="X194" i="1000" s="1"/>
  <c r="Y195" i="1000"/>
  <c r="Y194" i="1000" s="1"/>
  <c r="Z195" i="1000"/>
  <c r="AA195" i="1000"/>
  <c r="AA194" i="1000" s="1"/>
  <c r="AB195" i="1000"/>
  <c r="AB194" i="1000" s="1"/>
  <c r="T192" i="1000"/>
  <c r="U192" i="1000"/>
  <c r="V192" i="1000"/>
  <c r="W192" i="1000"/>
  <c r="X192" i="1000"/>
  <c r="Y192" i="1000"/>
  <c r="Z192" i="1000"/>
  <c r="AA192" i="1000"/>
  <c r="AB192" i="1000"/>
  <c r="T190" i="1000"/>
  <c r="U190" i="1000"/>
  <c r="V190" i="1000"/>
  <c r="W190" i="1000"/>
  <c r="X190" i="1000"/>
  <c r="Y190" i="1000"/>
  <c r="Z190" i="1000"/>
  <c r="AA190" i="1000"/>
  <c r="AB190" i="1000"/>
  <c r="T188" i="1000"/>
  <c r="U188" i="1000"/>
  <c r="V188" i="1000"/>
  <c r="W188" i="1000"/>
  <c r="X188" i="1000"/>
  <c r="Y188" i="1000"/>
  <c r="Z188" i="1000"/>
  <c r="AB188" i="1000"/>
  <c r="T185" i="1000"/>
  <c r="U185" i="1000"/>
  <c r="U184" i="1000" s="1"/>
  <c r="V185" i="1000"/>
  <c r="V184" i="1000" s="1"/>
  <c r="W185" i="1000"/>
  <c r="W184" i="1000" s="1"/>
  <c r="X185" i="1000"/>
  <c r="X184" i="1000" s="1"/>
  <c r="Y185" i="1000"/>
  <c r="Y184" i="1000" s="1"/>
  <c r="Z185" i="1000"/>
  <c r="AA185" i="1000"/>
  <c r="AA184" i="1000" s="1"/>
  <c r="AB185" i="1000"/>
  <c r="AB184" i="1000" s="1"/>
  <c r="T181" i="1000"/>
  <c r="U181" i="1000"/>
  <c r="U180" i="1000" s="1"/>
  <c r="U179" i="1000" s="1"/>
  <c r="V181" i="1000"/>
  <c r="V180" i="1000" s="1"/>
  <c r="V179" i="1000" s="1"/>
  <c r="W181" i="1000"/>
  <c r="W180" i="1000" s="1"/>
  <c r="W179" i="1000" s="1"/>
  <c r="X181" i="1000"/>
  <c r="X180" i="1000" s="1"/>
  <c r="X179" i="1000" s="1"/>
  <c r="Y181" i="1000"/>
  <c r="Y180" i="1000" s="1"/>
  <c r="Y179" i="1000" s="1"/>
  <c r="Z181" i="1000"/>
  <c r="AA181" i="1000"/>
  <c r="AA180" i="1000" s="1"/>
  <c r="AA179" i="1000" s="1"/>
  <c r="AB181" i="1000"/>
  <c r="AB180" i="1000" s="1"/>
  <c r="AB179" i="1000" s="1"/>
  <c r="T173" i="1000"/>
  <c r="U173" i="1000"/>
  <c r="V173" i="1000"/>
  <c r="W173" i="1000"/>
  <c r="X173" i="1000"/>
  <c r="Y173" i="1000"/>
  <c r="Z173" i="1000"/>
  <c r="AB173" i="1000"/>
  <c r="T171" i="1000"/>
  <c r="U171" i="1000"/>
  <c r="V171" i="1000"/>
  <c r="W171" i="1000"/>
  <c r="X171" i="1000"/>
  <c r="Y171" i="1000"/>
  <c r="Z171" i="1000"/>
  <c r="AB171" i="1000"/>
  <c r="T169" i="1000"/>
  <c r="U169" i="1000"/>
  <c r="V169" i="1000"/>
  <c r="W169" i="1000"/>
  <c r="X169" i="1000"/>
  <c r="Y169" i="1000"/>
  <c r="Z169" i="1000"/>
  <c r="AA169" i="1000"/>
  <c r="AB169" i="1000"/>
  <c r="T166" i="1000"/>
  <c r="U166" i="1000"/>
  <c r="V166" i="1000"/>
  <c r="W166" i="1000"/>
  <c r="X166" i="1000"/>
  <c r="Y166" i="1000"/>
  <c r="Z166" i="1000"/>
  <c r="AA166" i="1000"/>
  <c r="AB166" i="1000"/>
  <c r="T163" i="1000"/>
  <c r="U163" i="1000"/>
  <c r="U162" i="1000" s="1"/>
  <c r="V163" i="1000"/>
  <c r="V162" i="1000" s="1"/>
  <c r="W163" i="1000"/>
  <c r="W162" i="1000" s="1"/>
  <c r="X163" i="1000"/>
  <c r="X162" i="1000" s="1"/>
  <c r="Y163" i="1000"/>
  <c r="Y162" i="1000" s="1"/>
  <c r="Z163" i="1000"/>
  <c r="AB163" i="1000"/>
  <c r="AB162" i="1000" s="1"/>
  <c r="T159" i="1000"/>
  <c r="U159" i="1000"/>
  <c r="V159" i="1000"/>
  <c r="W159" i="1000"/>
  <c r="X159" i="1000"/>
  <c r="Y159" i="1000"/>
  <c r="Z159" i="1000"/>
  <c r="AA159" i="1000"/>
  <c r="AB159" i="1000"/>
  <c r="T157" i="1000"/>
  <c r="U157" i="1000"/>
  <c r="V157" i="1000"/>
  <c r="W157" i="1000"/>
  <c r="X157" i="1000"/>
  <c r="Y157" i="1000"/>
  <c r="Z157" i="1000"/>
  <c r="AA157" i="1000"/>
  <c r="AB157" i="1000"/>
  <c r="T155" i="1000"/>
  <c r="U155" i="1000"/>
  <c r="V155" i="1000"/>
  <c r="W155" i="1000"/>
  <c r="X155" i="1000"/>
  <c r="Y155" i="1000"/>
  <c r="Z155" i="1000"/>
  <c r="AA155" i="1000"/>
  <c r="AB155" i="1000"/>
  <c r="T152" i="1000"/>
  <c r="U152" i="1000"/>
  <c r="V152" i="1000"/>
  <c r="W152" i="1000"/>
  <c r="X152" i="1000"/>
  <c r="Y152" i="1000"/>
  <c r="Z152" i="1000"/>
  <c r="AA152" i="1000"/>
  <c r="AB152" i="1000"/>
  <c r="T150" i="1000"/>
  <c r="U150" i="1000"/>
  <c r="V150" i="1000"/>
  <c r="W150" i="1000"/>
  <c r="X150" i="1000"/>
  <c r="Y150" i="1000"/>
  <c r="Z150" i="1000"/>
  <c r="AA150" i="1000"/>
  <c r="AB150" i="1000"/>
  <c r="T147" i="1000"/>
  <c r="U147" i="1000"/>
  <c r="V147" i="1000"/>
  <c r="W147" i="1000"/>
  <c r="X147" i="1000"/>
  <c r="Y147" i="1000"/>
  <c r="Z147" i="1000"/>
  <c r="AA147" i="1000"/>
  <c r="AB147" i="1000"/>
  <c r="T145" i="1000"/>
  <c r="U145" i="1000"/>
  <c r="V145" i="1000"/>
  <c r="W145" i="1000"/>
  <c r="X145" i="1000"/>
  <c r="Y145" i="1000"/>
  <c r="Z145" i="1000"/>
  <c r="AA145" i="1000"/>
  <c r="AB145" i="1000"/>
  <c r="T143" i="1000"/>
  <c r="U143" i="1000"/>
  <c r="V143" i="1000"/>
  <c r="W143" i="1000"/>
  <c r="X143" i="1000"/>
  <c r="Y143" i="1000"/>
  <c r="Z143" i="1000"/>
  <c r="AA143" i="1000"/>
  <c r="AB143" i="1000"/>
  <c r="T139" i="1000"/>
  <c r="U139" i="1000"/>
  <c r="V139" i="1000"/>
  <c r="W139" i="1000"/>
  <c r="X139" i="1000"/>
  <c r="Y139" i="1000"/>
  <c r="Z139" i="1000"/>
  <c r="AA139" i="1000"/>
  <c r="AB139" i="1000"/>
  <c r="T137" i="1000"/>
  <c r="U137" i="1000"/>
  <c r="V137" i="1000"/>
  <c r="W137" i="1000"/>
  <c r="X137" i="1000"/>
  <c r="Y137" i="1000"/>
  <c r="Z137" i="1000"/>
  <c r="AB137" i="1000"/>
  <c r="T135" i="1000"/>
  <c r="U135" i="1000"/>
  <c r="V135" i="1000"/>
  <c r="W135" i="1000"/>
  <c r="X135" i="1000"/>
  <c r="Y135" i="1000"/>
  <c r="Z135" i="1000"/>
  <c r="AA135" i="1000"/>
  <c r="AB135" i="1000"/>
  <c r="T132" i="1000"/>
  <c r="U132" i="1000"/>
  <c r="U131" i="1000" s="1"/>
  <c r="V132" i="1000"/>
  <c r="V131" i="1000" s="1"/>
  <c r="W132" i="1000"/>
  <c r="W131" i="1000" s="1"/>
  <c r="X132" i="1000"/>
  <c r="X131" i="1000" s="1"/>
  <c r="Y132" i="1000"/>
  <c r="Y131" i="1000" s="1"/>
  <c r="Z132" i="1000"/>
  <c r="AA132" i="1000"/>
  <c r="AA131" i="1000" s="1"/>
  <c r="AB132" i="1000"/>
  <c r="AB131" i="1000" s="1"/>
  <c r="T129" i="1000"/>
  <c r="U129" i="1000"/>
  <c r="V129" i="1000"/>
  <c r="W129" i="1000"/>
  <c r="X129" i="1000"/>
  <c r="Y129" i="1000"/>
  <c r="Z129" i="1000"/>
  <c r="AA129" i="1000"/>
  <c r="AB129" i="1000"/>
  <c r="AB124" i="1000" s="1"/>
  <c r="T127" i="1000"/>
  <c r="U127" i="1000"/>
  <c r="V127" i="1000"/>
  <c r="W127" i="1000"/>
  <c r="X127" i="1000"/>
  <c r="Y127" i="1000"/>
  <c r="Z127" i="1000"/>
  <c r="Z124" i="1000" s="1"/>
  <c r="T121" i="1000"/>
  <c r="U121" i="1000"/>
  <c r="V121" i="1000"/>
  <c r="W121" i="1000"/>
  <c r="X121" i="1000"/>
  <c r="Y121" i="1000"/>
  <c r="Z121" i="1000"/>
  <c r="AA121" i="1000"/>
  <c r="AB121" i="1000"/>
  <c r="T119" i="1000"/>
  <c r="U119" i="1000"/>
  <c r="V119" i="1000"/>
  <c r="W119" i="1000"/>
  <c r="X119" i="1000"/>
  <c r="Y119" i="1000"/>
  <c r="Z119" i="1000"/>
  <c r="AA119" i="1000"/>
  <c r="AB119" i="1000"/>
  <c r="R419" i="1000"/>
  <c r="S419" i="1000"/>
  <c r="T419" i="1000"/>
  <c r="U419" i="1000"/>
  <c r="V419" i="1000"/>
  <c r="W419" i="1000"/>
  <c r="X419" i="1000"/>
  <c r="Y419" i="1000"/>
  <c r="Z419" i="1000"/>
  <c r="AA419" i="1000"/>
  <c r="AB419" i="1000"/>
  <c r="Q419" i="1000"/>
  <c r="R421" i="1000"/>
  <c r="S421" i="1000"/>
  <c r="T421" i="1000"/>
  <c r="U421" i="1000"/>
  <c r="V421" i="1000"/>
  <c r="W421" i="1000"/>
  <c r="X421" i="1000"/>
  <c r="Y421" i="1000"/>
  <c r="Z421" i="1000"/>
  <c r="AA421" i="1000"/>
  <c r="AB421" i="1000"/>
  <c r="Q421" i="1000"/>
  <c r="R427" i="1000"/>
  <c r="R425" i="1000" s="1"/>
  <c r="S427" i="1000"/>
  <c r="S425" i="1000" s="1"/>
  <c r="T427" i="1000"/>
  <c r="U427" i="1000"/>
  <c r="U425" i="1000" s="1"/>
  <c r="V427" i="1000"/>
  <c r="V425" i="1000" s="1"/>
  <c r="W427" i="1000"/>
  <c r="W425" i="1000" s="1"/>
  <c r="X427" i="1000"/>
  <c r="X425" i="1000" s="1"/>
  <c r="Y427" i="1000"/>
  <c r="Y425" i="1000" s="1"/>
  <c r="Z427" i="1000"/>
  <c r="AA427" i="1000"/>
  <c r="AA425" i="1000" s="1"/>
  <c r="AB427" i="1000"/>
  <c r="AB425" i="1000" s="1"/>
  <c r="Q427" i="1000"/>
  <c r="S432" i="1000"/>
  <c r="T432" i="1000"/>
  <c r="U432" i="1000"/>
  <c r="V432" i="1000"/>
  <c r="W432" i="1000"/>
  <c r="X432" i="1000"/>
  <c r="Y432" i="1000"/>
  <c r="Z432" i="1000"/>
  <c r="AA432" i="1000"/>
  <c r="AB432" i="1000"/>
  <c r="R434" i="1000"/>
  <c r="S434" i="1000"/>
  <c r="T434" i="1000"/>
  <c r="U434" i="1000"/>
  <c r="V434" i="1000"/>
  <c r="W434" i="1000"/>
  <c r="X434" i="1000"/>
  <c r="Y434" i="1000"/>
  <c r="Z434" i="1000"/>
  <c r="AA434" i="1000"/>
  <c r="AB434" i="1000"/>
  <c r="Q434" i="1000"/>
  <c r="R437" i="1000"/>
  <c r="R436" i="1000" s="1"/>
  <c r="S437" i="1000"/>
  <c r="S436" i="1000" s="1"/>
  <c r="T437" i="1000"/>
  <c r="U437" i="1000"/>
  <c r="U436" i="1000" s="1"/>
  <c r="V437" i="1000"/>
  <c r="V436" i="1000" s="1"/>
  <c r="W437" i="1000"/>
  <c r="W436" i="1000" s="1"/>
  <c r="X437" i="1000"/>
  <c r="X436" i="1000" s="1"/>
  <c r="Y437" i="1000"/>
  <c r="Y436" i="1000" s="1"/>
  <c r="Z437" i="1000"/>
  <c r="AA437" i="1000"/>
  <c r="AA436" i="1000" s="1"/>
  <c r="AB437" i="1000"/>
  <c r="AB436" i="1000" s="1"/>
  <c r="Q437" i="1000"/>
  <c r="S444" i="1000"/>
  <c r="S443" i="1000" s="1"/>
  <c r="T444" i="1000"/>
  <c r="U444" i="1000"/>
  <c r="U443" i="1000" s="1"/>
  <c r="V444" i="1000"/>
  <c r="V443" i="1000" s="1"/>
  <c r="W444" i="1000"/>
  <c r="W443" i="1000" s="1"/>
  <c r="X444" i="1000"/>
  <c r="X443" i="1000" s="1"/>
  <c r="Y444" i="1000"/>
  <c r="Y443" i="1000" s="1"/>
  <c r="Z444" i="1000"/>
  <c r="AA444" i="1000"/>
  <c r="AA443" i="1000" s="1"/>
  <c r="AB444" i="1000"/>
  <c r="AB443" i="1000" s="1"/>
  <c r="S448" i="1000"/>
  <c r="S447" i="1000" s="1"/>
  <c r="T448" i="1000"/>
  <c r="U448" i="1000"/>
  <c r="U447" i="1000" s="1"/>
  <c r="V448" i="1000"/>
  <c r="V447" i="1000" s="1"/>
  <c r="W448" i="1000"/>
  <c r="W447" i="1000" s="1"/>
  <c r="X448" i="1000"/>
  <c r="X447" i="1000" s="1"/>
  <c r="Y448" i="1000"/>
  <c r="Y447" i="1000" s="1"/>
  <c r="Z448" i="1000"/>
  <c r="AA448" i="1000"/>
  <c r="AA447" i="1000" s="1"/>
  <c r="AB448" i="1000"/>
  <c r="AB447" i="1000" s="1"/>
  <c r="S453" i="1000"/>
  <c r="S452" i="1000" s="1"/>
  <c r="S451" i="1000" s="1"/>
  <c r="T453" i="1000"/>
  <c r="U453" i="1000"/>
  <c r="U452" i="1000" s="1"/>
  <c r="U451" i="1000" s="1"/>
  <c r="V453" i="1000"/>
  <c r="V452" i="1000" s="1"/>
  <c r="V451" i="1000" s="1"/>
  <c r="W453" i="1000"/>
  <c r="W452" i="1000" s="1"/>
  <c r="W451" i="1000" s="1"/>
  <c r="X453" i="1000"/>
  <c r="X452" i="1000" s="1"/>
  <c r="X451" i="1000" s="1"/>
  <c r="Y453" i="1000"/>
  <c r="Y452" i="1000" s="1"/>
  <c r="Y451" i="1000" s="1"/>
  <c r="Z453" i="1000"/>
  <c r="AA453" i="1000"/>
  <c r="AA452" i="1000" s="1"/>
  <c r="AA451" i="1000" s="1"/>
  <c r="AB453" i="1000"/>
  <c r="AB452" i="1000" s="1"/>
  <c r="AB451" i="1000" s="1"/>
  <c r="S457" i="1000"/>
  <c r="U457" i="1000"/>
  <c r="V457" i="1000"/>
  <c r="W457" i="1000"/>
  <c r="X457" i="1000"/>
  <c r="Y457" i="1000"/>
  <c r="AA457" i="1000"/>
  <c r="AB457" i="1000"/>
  <c r="S466" i="1000"/>
  <c r="S462" i="1000" s="1"/>
  <c r="T466" i="1000"/>
  <c r="U466" i="1000"/>
  <c r="U462" i="1000" s="1"/>
  <c r="V466" i="1000"/>
  <c r="V462" i="1000" s="1"/>
  <c r="W466" i="1000"/>
  <c r="W462" i="1000" s="1"/>
  <c r="X466" i="1000"/>
  <c r="X462" i="1000" s="1"/>
  <c r="Y466" i="1000"/>
  <c r="Y462" i="1000" s="1"/>
  <c r="AA466" i="1000"/>
  <c r="AA462" i="1000" s="1"/>
  <c r="AB466" i="1000"/>
  <c r="AB462" i="1000" s="1"/>
  <c r="S479" i="1000"/>
  <c r="S478" i="1000" s="1"/>
  <c r="S477" i="1000" s="1"/>
  <c r="S476" i="1000" s="1"/>
  <c r="T479" i="1000"/>
  <c r="U479" i="1000"/>
  <c r="U478" i="1000" s="1"/>
  <c r="U477" i="1000" s="1"/>
  <c r="U476" i="1000" s="1"/>
  <c r="V479" i="1000"/>
  <c r="V478" i="1000" s="1"/>
  <c r="V477" i="1000" s="1"/>
  <c r="V476" i="1000" s="1"/>
  <c r="W479" i="1000"/>
  <c r="W478" i="1000" s="1"/>
  <c r="W477" i="1000" s="1"/>
  <c r="W476" i="1000" s="1"/>
  <c r="X479" i="1000"/>
  <c r="X478" i="1000" s="1"/>
  <c r="X477" i="1000" s="1"/>
  <c r="X476" i="1000" s="1"/>
  <c r="Y479" i="1000"/>
  <c r="Y478" i="1000" s="1"/>
  <c r="Y477" i="1000" s="1"/>
  <c r="Y476" i="1000" s="1"/>
  <c r="Z479" i="1000"/>
  <c r="AA479" i="1000"/>
  <c r="AA478" i="1000" s="1"/>
  <c r="AA477" i="1000" s="1"/>
  <c r="AA476" i="1000" s="1"/>
  <c r="AB479" i="1000"/>
  <c r="AB478" i="1000" s="1"/>
  <c r="AB477" i="1000" s="1"/>
  <c r="AB476" i="1000" s="1"/>
  <c r="S484" i="1000"/>
  <c r="T484" i="1000"/>
  <c r="U484" i="1000"/>
  <c r="V484" i="1000"/>
  <c r="W484" i="1000"/>
  <c r="X484" i="1000"/>
  <c r="Y484" i="1000"/>
  <c r="Z484" i="1000"/>
  <c r="AA484" i="1000"/>
  <c r="AB484" i="1000"/>
  <c r="S486" i="1000"/>
  <c r="T486" i="1000"/>
  <c r="U486" i="1000"/>
  <c r="V486" i="1000"/>
  <c r="W486" i="1000"/>
  <c r="X486" i="1000"/>
  <c r="Y486" i="1000"/>
  <c r="Z486" i="1000"/>
  <c r="AA486" i="1000"/>
  <c r="AB486" i="1000"/>
  <c r="S488" i="1000"/>
  <c r="T488" i="1000"/>
  <c r="U488" i="1000"/>
  <c r="V488" i="1000"/>
  <c r="W488" i="1000"/>
  <c r="X488" i="1000"/>
  <c r="Y488" i="1000"/>
  <c r="Z488" i="1000"/>
  <c r="AA488" i="1000"/>
  <c r="AB488" i="1000"/>
  <c r="S491" i="1000"/>
  <c r="S490" i="1000" s="1"/>
  <c r="T491" i="1000"/>
  <c r="U491" i="1000"/>
  <c r="U490" i="1000" s="1"/>
  <c r="V491" i="1000"/>
  <c r="V490" i="1000" s="1"/>
  <c r="W491" i="1000"/>
  <c r="W490" i="1000" s="1"/>
  <c r="X491" i="1000"/>
  <c r="X490" i="1000" s="1"/>
  <c r="Y491" i="1000"/>
  <c r="Y490" i="1000" s="1"/>
  <c r="Z491" i="1000"/>
  <c r="AA491" i="1000"/>
  <c r="AA490" i="1000" s="1"/>
  <c r="AB491" i="1000"/>
  <c r="AB490" i="1000" s="1"/>
  <c r="S494" i="1000"/>
  <c r="T494" i="1000"/>
  <c r="U494" i="1000"/>
  <c r="V494" i="1000"/>
  <c r="W494" i="1000"/>
  <c r="X494" i="1000"/>
  <c r="Y494" i="1000"/>
  <c r="Z494" i="1000"/>
  <c r="AA494" i="1000"/>
  <c r="AB494" i="1000"/>
  <c r="T496" i="1000"/>
  <c r="U496" i="1000"/>
  <c r="V496" i="1000"/>
  <c r="W496" i="1000"/>
  <c r="X496" i="1000"/>
  <c r="Y496" i="1000"/>
  <c r="Z496" i="1000"/>
  <c r="AB496" i="1000"/>
  <c r="S500" i="1000"/>
  <c r="S499" i="1000" s="1"/>
  <c r="S498" i="1000" s="1"/>
  <c r="T500" i="1000"/>
  <c r="U500" i="1000"/>
  <c r="U499" i="1000" s="1"/>
  <c r="U498" i="1000" s="1"/>
  <c r="V500" i="1000"/>
  <c r="V499" i="1000" s="1"/>
  <c r="V498" i="1000" s="1"/>
  <c r="W500" i="1000"/>
  <c r="W499" i="1000" s="1"/>
  <c r="W498" i="1000" s="1"/>
  <c r="X500" i="1000"/>
  <c r="X499" i="1000" s="1"/>
  <c r="X498" i="1000" s="1"/>
  <c r="Y500" i="1000"/>
  <c r="Y499" i="1000" s="1"/>
  <c r="Y498" i="1000" s="1"/>
  <c r="Z500" i="1000"/>
  <c r="AA500" i="1000"/>
  <c r="AA499" i="1000" s="1"/>
  <c r="AA498" i="1000" s="1"/>
  <c r="AB500" i="1000"/>
  <c r="AB499" i="1000" s="1"/>
  <c r="AB498" i="1000" s="1"/>
  <c r="S504" i="1000"/>
  <c r="S503" i="1000" s="1"/>
  <c r="S502" i="1000" s="1"/>
  <c r="T504" i="1000"/>
  <c r="U504" i="1000"/>
  <c r="U503" i="1000" s="1"/>
  <c r="U502" i="1000" s="1"/>
  <c r="V504" i="1000"/>
  <c r="V503" i="1000" s="1"/>
  <c r="V502" i="1000" s="1"/>
  <c r="W504" i="1000"/>
  <c r="W503" i="1000" s="1"/>
  <c r="W502" i="1000" s="1"/>
  <c r="X504" i="1000"/>
  <c r="X503" i="1000" s="1"/>
  <c r="X502" i="1000" s="1"/>
  <c r="Y504" i="1000"/>
  <c r="Y503" i="1000" s="1"/>
  <c r="Y502" i="1000" s="1"/>
  <c r="Z504" i="1000"/>
  <c r="AA504" i="1000"/>
  <c r="AA503" i="1000" s="1"/>
  <c r="AA502" i="1000" s="1"/>
  <c r="AB504" i="1000"/>
  <c r="AB503" i="1000" s="1"/>
  <c r="AB502" i="1000" s="1"/>
  <c r="T509" i="1000"/>
  <c r="U509" i="1000"/>
  <c r="U508" i="1000" s="1"/>
  <c r="U507" i="1000" s="1"/>
  <c r="U506" i="1000" s="1"/>
  <c r="V509" i="1000"/>
  <c r="V508" i="1000" s="1"/>
  <c r="V507" i="1000" s="1"/>
  <c r="V506" i="1000" s="1"/>
  <c r="W509" i="1000"/>
  <c r="W508" i="1000" s="1"/>
  <c r="W507" i="1000" s="1"/>
  <c r="W506" i="1000" s="1"/>
  <c r="X509" i="1000"/>
  <c r="X508" i="1000" s="1"/>
  <c r="X507" i="1000" s="1"/>
  <c r="X506" i="1000" s="1"/>
  <c r="Y509" i="1000"/>
  <c r="Y508" i="1000" s="1"/>
  <c r="Y507" i="1000" s="1"/>
  <c r="Y506" i="1000" s="1"/>
  <c r="Z509" i="1000"/>
  <c r="AB509" i="1000"/>
  <c r="AB508" i="1000" s="1"/>
  <c r="AB507" i="1000" s="1"/>
  <c r="AB506" i="1000" s="1"/>
  <c r="S516" i="1000"/>
  <c r="S515" i="1000" s="1"/>
  <c r="S514" i="1000" s="1"/>
  <c r="S513" i="1000" s="1"/>
  <c r="T516" i="1000"/>
  <c r="U516" i="1000"/>
  <c r="U515" i="1000" s="1"/>
  <c r="U514" i="1000" s="1"/>
  <c r="U513" i="1000" s="1"/>
  <c r="V516" i="1000"/>
  <c r="V515" i="1000" s="1"/>
  <c r="V514" i="1000" s="1"/>
  <c r="V513" i="1000" s="1"/>
  <c r="W516" i="1000"/>
  <c r="W515" i="1000" s="1"/>
  <c r="W514" i="1000" s="1"/>
  <c r="W513" i="1000" s="1"/>
  <c r="X516" i="1000"/>
  <c r="X515" i="1000" s="1"/>
  <c r="X514" i="1000" s="1"/>
  <c r="X513" i="1000" s="1"/>
  <c r="Y516" i="1000"/>
  <c r="Y515" i="1000" s="1"/>
  <c r="Y514" i="1000" s="1"/>
  <c r="Y513" i="1000" s="1"/>
  <c r="Z516" i="1000"/>
  <c r="AA516" i="1000"/>
  <c r="AA515" i="1000" s="1"/>
  <c r="AA514" i="1000" s="1"/>
  <c r="AA513" i="1000" s="1"/>
  <c r="AB516" i="1000"/>
  <c r="AB515" i="1000" s="1"/>
  <c r="AB514" i="1000" s="1"/>
  <c r="AB513" i="1000" s="1"/>
  <c r="S521" i="1000"/>
  <c r="T521" i="1000"/>
  <c r="U521" i="1000"/>
  <c r="V521" i="1000"/>
  <c r="W521" i="1000"/>
  <c r="X521" i="1000"/>
  <c r="Y521" i="1000"/>
  <c r="Z521" i="1000"/>
  <c r="AA521" i="1000"/>
  <c r="AB521" i="1000"/>
  <c r="S523" i="1000"/>
  <c r="T523" i="1000"/>
  <c r="U523" i="1000"/>
  <c r="V523" i="1000"/>
  <c r="W523" i="1000"/>
  <c r="X523" i="1000"/>
  <c r="Y523" i="1000"/>
  <c r="Z523" i="1000"/>
  <c r="AA523" i="1000"/>
  <c r="AB523" i="1000"/>
  <c r="S526" i="1000"/>
  <c r="S525" i="1000" s="1"/>
  <c r="T526" i="1000"/>
  <c r="U526" i="1000"/>
  <c r="U525" i="1000" s="1"/>
  <c r="V526" i="1000"/>
  <c r="V525" i="1000" s="1"/>
  <c r="W526" i="1000"/>
  <c r="W525" i="1000" s="1"/>
  <c r="X526" i="1000"/>
  <c r="X525" i="1000" s="1"/>
  <c r="Y526" i="1000"/>
  <c r="Y525" i="1000" s="1"/>
  <c r="Z526" i="1000"/>
  <c r="AA526" i="1000"/>
  <c r="AA525" i="1000" s="1"/>
  <c r="AB526" i="1000"/>
  <c r="AB525" i="1000" s="1"/>
  <c r="S529" i="1000"/>
  <c r="T529" i="1000"/>
  <c r="U529" i="1000"/>
  <c r="V529" i="1000"/>
  <c r="W529" i="1000"/>
  <c r="X529" i="1000"/>
  <c r="Y529" i="1000"/>
  <c r="Z529" i="1000"/>
  <c r="AA529" i="1000"/>
  <c r="AB529" i="1000"/>
  <c r="T531" i="1000"/>
  <c r="U531" i="1000"/>
  <c r="V531" i="1000"/>
  <c r="W531" i="1000"/>
  <c r="X531" i="1000"/>
  <c r="Y531" i="1000"/>
  <c r="Z531" i="1000"/>
  <c r="AA531" i="1000"/>
  <c r="AB531" i="1000"/>
  <c r="S539" i="1000"/>
  <c r="S538" i="1000" s="1"/>
  <c r="S537" i="1000" s="1"/>
  <c r="T539" i="1000"/>
  <c r="U539" i="1000"/>
  <c r="U538" i="1000" s="1"/>
  <c r="U537" i="1000" s="1"/>
  <c r="V539" i="1000"/>
  <c r="V538" i="1000" s="1"/>
  <c r="V537" i="1000" s="1"/>
  <c r="W539" i="1000"/>
  <c r="W538" i="1000" s="1"/>
  <c r="W537" i="1000" s="1"/>
  <c r="X539" i="1000"/>
  <c r="X538" i="1000" s="1"/>
  <c r="X537" i="1000" s="1"/>
  <c r="Y539" i="1000"/>
  <c r="Y538" i="1000" s="1"/>
  <c r="Y537" i="1000" s="1"/>
  <c r="Z539" i="1000"/>
  <c r="AA539" i="1000"/>
  <c r="AA538" i="1000" s="1"/>
  <c r="AA537" i="1000" s="1"/>
  <c r="AB539" i="1000"/>
  <c r="AB538" i="1000" s="1"/>
  <c r="AB537" i="1000" s="1"/>
  <c r="T544" i="1000"/>
  <c r="U544" i="1000"/>
  <c r="U543" i="1000" s="1"/>
  <c r="U542" i="1000" s="1"/>
  <c r="U541" i="1000" s="1"/>
  <c r="V544" i="1000"/>
  <c r="V543" i="1000" s="1"/>
  <c r="V542" i="1000" s="1"/>
  <c r="V541" i="1000" s="1"/>
  <c r="W544" i="1000"/>
  <c r="W543" i="1000" s="1"/>
  <c r="W542" i="1000" s="1"/>
  <c r="W541" i="1000" s="1"/>
  <c r="X544" i="1000"/>
  <c r="X543" i="1000" s="1"/>
  <c r="X542" i="1000" s="1"/>
  <c r="X541" i="1000" s="1"/>
  <c r="Y544" i="1000"/>
  <c r="Y543" i="1000" s="1"/>
  <c r="Y542" i="1000" s="1"/>
  <c r="Y541" i="1000" s="1"/>
  <c r="Z544" i="1000"/>
  <c r="AA544" i="1000"/>
  <c r="AA543" i="1000" s="1"/>
  <c r="AA542" i="1000" s="1"/>
  <c r="AA541" i="1000" s="1"/>
  <c r="AB544" i="1000"/>
  <c r="AB543" i="1000" s="1"/>
  <c r="AB542" i="1000" s="1"/>
  <c r="AB541" i="1000" s="1"/>
  <c r="S551" i="1000"/>
  <c r="S550" i="1000" s="1"/>
  <c r="S549" i="1000" s="1"/>
  <c r="S548" i="1000" s="1"/>
  <c r="S547" i="1000" s="1"/>
  <c r="S546" i="1000" s="1"/>
  <c r="T551" i="1000"/>
  <c r="U551" i="1000"/>
  <c r="U550" i="1000" s="1"/>
  <c r="U549" i="1000" s="1"/>
  <c r="U548" i="1000" s="1"/>
  <c r="U547" i="1000" s="1"/>
  <c r="U546" i="1000" s="1"/>
  <c r="V551" i="1000"/>
  <c r="V550" i="1000" s="1"/>
  <c r="V549" i="1000" s="1"/>
  <c r="V548" i="1000" s="1"/>
  <c r="V547" i="1000" s="1"/>
  <c r="V546" i="1000" s="1"/>
  <c r="W551" i="1000"/>
  <c r="W550" i="1000" s="1"/>
  <c r="W549" i="1000" s="1"/>
  <c r="W548" i="1000" s="1"/>
  <c r="W547" i="1000" s="1"/>
  <c r="W546" i="1000" s="1"/>
  <c r="X551" i="1000"/>
  <c r="X550" i="1000" s="1"/>
  <c r="X549" i="1000" s="1"/>
  <c r="X548" i="1000" s="1"/>
  <c r="X547" i="1000" s="1"/>
  <c r="X546" i="1000" s="1"/>
  <c r="Y551" i="1000"/>
  <c r="Y550" i="1000" s="1"/>
  <c r="Y549" i="1000" s="1"/>
  <c r="Y548" i="1000" s="1"/>
  <c r="Y547" i="1000" s="1"/>
  <c r="Y546" i="1000" s="1"/>
  <c r="Z551" i="1000"/>
  <c r="AA551" i="1000"/>
  <c r="AA550" i="1000" s="1"/>
  <c r="AA549" i="1000" s="1"/>
  <c r="AA548" i="1000" s="1"/>
  <c r="AA547" i="1000" s="1"/>
  <c r="AA546" i="1000" s="1"/>
  <c r="AB551" i="1000"/>
  <c r="AB550" i="1000" s="1"/>
  <c r="AB549" i="1000" s="1"/>
  <c r="AB548" i="1000" s="1"/>
  <c r="AB547" i="1000" s="1"/>
  <c r="AB546" i="1000" s="1"/>
  <c r="S558" i="1000"/>
  <c r="S557" i="1000" s="1"/>
  <c r="S556" i="1000" s="1"/>
  <c r="S555" i="1000" s="1"/>
  <c r="T558" i="1000"/>
  <c r="U558" i="1000"/>
  <c r="U557" i="1000" s="1"/>
  <c r="U556" i="1000" s="1"/>
  <c r="U555" i="1000" s="1"/>
  <c r="V558" i="1000"/>
  <c r="V557" i="1000" s="1"/>
  <c r="V556" i="1000" s="1"/>
  <c r="V555" i="1000" s="1"/>
  <c r="W558" i="1000"/>
  <c r="W557" i="1000" s="1"/>
  <c r="W556" i="1000" s="1"/>
  <c r="W555" i="1000" s="1"/>
  <c r="X558" i="1000"/>
  <c r="X557" i="1000" s="1"/>
  <c r="X556" i="1000" s="1"/>
  <c r="X555" i="1000" s="1"/>
  <c r="Y558" i="1000"/>
  <c r="Y557" i="1000" s="1"/>
  <c r="Y556" i="1000" s="1"/>
  <c r="Y555" i="1000" s="1"/>
  <c r="Z558" i="1000"/>
  <c r="AA558" i="1000"/>
  <c r="AA557" i="1000" s="1"/>
  <c r="AA556" i="1000" s="1"/>
  <c r="AA555" i="1000" s="1"/>
  <c r="AB558" i="1000"/>
  <c r="AB557" i="1000" s="1"/>
  <c r="AB556" i="1000" s="1"/>
  <c r="AB555" i="1000" s="1"/>
  <c r="S563" i="1000"/>
  <c r="S562" i="1000" s="1"/>
  <c r="S561" i="1000" s="1"/>
  <c r="T563" i="1000"/>
  <c r="U563" i="1000"/>
  <c r="U562" i="1000" s="1"/>
  <c r="U561" i="1000" s="1"/>
  <c r="V563" i="1000"/>
  <c r="V562" i="1000" s="1"/>
  <c r="V561" i="1000" s="1"/>
  <c r="W563" i="1000"/>
  <c r="W562" i="1000" s="1"/>
  <c r="W561" i="1000" s="1"/>
  <c r="X563" i="1000"/>
  <c r="X562" i="1000" s="1"/>
  <c r="X561" i="1000" s="1"/>
  <c r="Y563" i="1000"/>
  <c r="Y562" i="1000" s="1"/>
  <c r="Y561" i="1000" s="1"/>
  <c r="Z563" i="1000"/>
  <c r="AA563" i="1000"/>
  <c r="AA562" i="1000" s="1"/>
  <c r="AA561" i="1000" s="1"/>
  <c r="AB563" i="1000"/>
  <c r="AB562" i="1000" s="1"/>
  <c r="AB561" i="1000" s="1"/>
  <c r="R567" i="1000"/>
  <c r="R566" i="1000" s="1"/>
  <c r="R565" i="1000" s="1"/>
  <c r="S567" i="1000"/>
  <c r="S566" i="1000" s="1"/>
  <c r="S565" i="1000" s="1"/>
  <c r="T567" i="1000"/>
  <c r="U567" i="1000"/>
  <c r="U566" i="1000" s="1"/>
  <c r="U565" i="1000" s="1"/>
  <c r="V567" i="1000"/>
  <c r="V566" i="1000" s="1"/>
  <c r="V565" i="1000" s="1"/>
  <c r="W567" i="1000"/>
  <c r="W566" i="1000" s="1"/>
  <c r="W565" i="1000" s="1"/>
  <c r="X567" i="1000"/>
  <c r="X566" i="1000" s="1"/>
  <c r="X565" i="1000" s="1"/>
  <c r="Y567" i="1000"/>
  <c r="Y566" i="1000" s="1"/>
  <c r="Y565" i="1000" s="1"/>
  <c r="Z567" i="1000"/>
  <c r="AA567" i="1000"/>
  <c r="AA566" i="1000" s="1"/>
  <c r="AA565" i="1000" s="1"/>
  <c r="AB567" i="1000"/>
  <c r="AB566" i="1000" s="1"/>
  <c r="AB565" i="1000" s="1"/>
  <c r="R571" i="1000"/>
  <c r="R570" i="1000" s="1"/>
  <c r="R569" i="1000" s="1"/>
  <c r="S571" i="1000"/>
  <c r="S570" i="1000" s="1"/>
  <c r="S569" i="1000" s="1"/>
  <c r="T571" i="1000"/>
  <c r="U571" i="1000"/>
  <c r="U570" i="1000" s="1"/>
  <c r="U569" i="1000" s="1"/>
  <c r="V571" i="1000"/>
  <c r="V570" i="1000" s="1"/>
  <c r="V569" i="1000" s="1"/>
  <c r="W571" i="1000"/>
  <c r="W570" i="1000" s="1"/>
  <c r="W569" i="1000" s="1"/>
  <c r="X571" i="1000"/>
  <c r="X570" i="1000" s="1"/>
  <c r="X569" i="1000" s="1"/>
  <c r="Y571" i="1000"/>
  <c r="Y570" i="1000" s="1"/>
  <c r="Y569" i="1000" s="1"/>
  <c r="AA571" i="1000"/>
  <c r="AA570" i="1000" s="1"/>
  <c r="AA569" i="1000" s="1"/>
  <c r="AB571" i="1000"/>
  <c r="R644" i="1000"/>
  <c r="S644" i="1000"/>
  <c r="T644" i="1000"/>
  <c r="U644" i="1000"/>
  <c r="V644" i="1000"/>
  <c r="W644" i="1000"/>
  <c r="X644" i="1000"/>
  <c r="Y644" i="1000"/>
  <c r="T692" i="1000"/>
  <c r="U692" i="1000"/>
  <c r="U691" i="1000" s="1"/>
  <c r="V692" i="1000"/>
  <c r="V691" i="1000" s="1"/>
  <c r="W692" i="1000"/>
  <c r="W691" i="1000" s="1"/>
  <c r="X692" i="1000"/>
  <c r="X691" i="1000" s="1"/>
  <c r="Y692" i="1000"/>
  <c r="Y691" i="1000" s="1"/>
  <c r="Z692" i="1000"/>
  <c r="AB692" i="1000"/>
  <c r="AB691" i="1000" s="1"/>
  <c r="R695" i="1000"/>
  <c r="R694" i="1000" s="1"/>
  <c r="S695" i="1000"/>
  <c r="S694" i="1000" s="1"/>
  <c r="T695" i="1000"/>
  <c r="U695" i="1000"/>
  <c r="U694" i="1000" s="1"/>
  <c r="V695" i="1000"/>
  <c r="V694" i="1000" s="1"/>
  <c r="W695" i="1000"/>
  <c r="W694" i="1000" s="1"/>
  <c r="X695" i="1000"/>
  <c r="X694" i="1000" s="1"/>
  <c r="Y695" i="1000"/>
  <c r="Y694" i="1000" s="1"/>
  <c r="Z695" i="1000"/>
  <c r="AA695" i="1000"/>
  <c r="AA694" i="1000" s="1"/>
  <c r="AB695" i="1000"/>
  <c r="AB694" i="1000" s="1"/>
  <c r="Q695" i="1000"/>
  <c r="R702" i="1000"/>
  <c r="S702" i="1000"/>
  <c r="T702" i="1000"/>
  <c r="U702" i="1000"/>
  <c r="V702" i="1000"/>
  <c r="W702" i="1000"/>
  <c r="X702" i="1000"/>
  <c r="Y702" i="1000"/>
  <c r="Z702" i="1000"/>
  <c r="AA702" i="1000"/>
  <c r="AB702" i="1000"/>
  <c r="Q702" i="1000"/>
  <c r="R704" i="1000"/>
  <c r="S704" i="1000"/>
  <c r="T704" i="1000"/>
  <c r="U704" i="1000"/>
  <c r="V704" i="1000"/>
  <c r="W704" i="1000"/>
  <c r="X704" i="1000"/>
  <c r="Y704" i="1000"/>
  <c r="Z704" i="1000"/>
  <c r="AA704" i="1000"/>
  <c r="AB704" i="1000"/>
  <c r="Q704" i="1000"/>
  <c r="R706" i="1000"/>
  <c r="S706" i="1000"/>
  <c r="T706" i="1000"/>
  <c r="U706" i="1000"/>
  <c r="V706" i="1000"/>
  <c r="W706" i="1000"/>
  <c r="X706" i="1000"/>
  <c r="Y706" i="1000"/>
  <c r="Z706" i="1000"/>
  <c r="AA706" i="1000"/>
  <c r="AB706" i="1000"/>
  <c r="Q706" i="1000"/>
  <c r="R708" i="1000"/>
  <c r="S708" i="1000"/>
  <c r="T708" i="1000"/>
  <c r="U708" i="1000"/>
  <c r="V708" i="1000"/>
  <c r="W708" i="1000"/>
  <c r="X708" i="1000"/>
  <c r="Y708" i="1000"/>
  <c r="Z708" i="1000"/>
  <c r="AA708" i="1000"/>
  <c r="AB708" i="1000"/>
  <c r="Q708" i="1000"/>
  <c r="S710" i="1000"/>
  <c r="T710" i="1000"/>
  <c r="U710" i="1000"/>
  <c r="V710" i="1000"/>
  <c r="W710" i="1000"/>
  <c r="X710" i="1000"/>
  <c r="Y710" i="1000"/>
  <c r="Z710" i="1000"/>
  <c r="AA710" i="1000"/>
  <c r="AB710" i="1000"/>
  <c r="S714" i="1000"/>
  <c r="T714" i="1000"/>
  <c r="U714" i="1000"/>
  <c r="V714" i="1000"/>
  <c r="W714" i="1000"/>
  <c r="X714" i="1000"/>
  <c r="Y714" i="1000"/>
  <c r="Z714" i="1000"/>
  <c r="AA714" i="1000"/>
  <c r="AB714" i="1000"/>
  <c r="R716" i="1000"/>
  <c r="S716" i="1000"/>
  <c r="T716" i="1000"/>
  <c r="U716" i="1000"/>
  <c r="V716" i="1000"/>
  <c r="W716" i="1000"/>
  <c r="X716" i="1000"/>
  <c r="Y716" i="1000"/>
  <c r="Z716" i="1000"/>
  <c r="AA716" i="1000"/>
  <c r="AB716" i="1000"/>
  <c r="Q716" i="1000"/>
  <c r="S719" i="1000"/>
  <c r="S718" i="1000" s="1"/>
  <c r="T719" i="1000"/>
  <c r="U719" i="1000"/>
  <c r="U718" i="1000" s="1"/>
  <c r="V719" i="1000"/>
  <c r="V718" i="1000" s="1"/>
  <c r="W719" i="1000"/>
  <c r="W718" i="1000" s="1"/>
  <c r="X719" i="1000"/>
  <c r="X718" i="1000" s="1"/>
  <c r="Y719" i="1000"/>
  <c r="Y718" i="1000" s="1"/>
  <c r="Z719" i="1000"/>
  <c r="AA719" i="1000"/>
  <c r="AA718" i="1000" s="1"/>
  <c r="AB719" i="1000"/>
  <c r="AB718" i="1000" s="1"/>
  <c r="R724" i="1000"/>
  <c r="S724" i="1000"/>
  <c r="T724" i="1000"/>
  <c r="U724" i="1000"/>
  <c r="V724" i="1000"/>
  <c r="W724" i="1000"/>
  <c r="X724" i="1000"/>
  <c r="Y724" i="1000"/>
  <c r="Z724" i="1000"/>
  <c r="AA724" i="1000"/>
  <c r="AB724" i="1000"/>
  <c r="Q724" i="1000"/>
  <c r="R726" i="1000"/>
  <c r="S726" i="1000"/>
  <c r="T726" i="1000"/>
  <c r="U726" i="1000"/>
  <c r="V726" i="1000"/>
  <c r="W726" i="1000"/>
  <c r="X726" i="1000"/>
  <c r="Y726" i="1000"/>
  <c r="Z726" i="1000"/>
  <c r="AA726" i="1000"/>
  <c r="AB726" i="1000"/>
  <c r="Q726" i="1000"/>
  <c r="R728" i="1000"/>
  <c r="S728" i="1000"/>
  <c r="T728" i="1000"/>
  <c r="U728" i="1000"/>
  <c r="V728" i="1000"/>
  <c r="W728" i="1000"/>
  <c r="X728" i="1000"/>
  <c r="Y728" i="1000"/>
  <c r="Z728" i="1000"/>
  <c r="AA728" i="1000"/>
  <c r="AB728" i="1000"/>
  <c r="Q728" i="1000"/>
  <c r="R730" i="1000"/>
  <c r="S730" i="1000"/>
  <c r="T730" i="1000"/>
  <c r="U730" i="1000"/>
  <c r="V730" i="1000"/>
  <c r="W730" i="1000"/>
  <c r="X730" i="1000"/>
  <c r="Y730" i="1000"/>
  <c r="Z730" i="1000"/>
  <c r="AA730" i="1000"/>
  <c r="AB730" i="1000"/>
  <c r="Q730" i="1000"/>
  <c r="R733" i="1000"/>
  <c r="T733" i="1000"/>
  <c r="U733" i="1000"/>
  <c r="V733" i="1000"/>
  <c r="W733" i="1000"/>
  <c r="X733" i="1000"/>
  <c r="Y733" i="1000"/>
  <c r="Z733" i="1000"/>
  <c r="AA733" i="1000"/>
  <c r="AB733" i="1000"/>
  <c r="R735" i="1000"/>
  <c r="S735" i="1000"/>
  <c r="T735" i="1000"/>
  <c r="U735" i="1000"/>
  <c r="V735" i="1000"/>
  <c r="W735" i="1000"/>
  <c r="X735" i="1000"/>
  <c r="Y735" i="1000"/>
  <c r="Z735" i="1000"/>
  <c r="AA735" i="1000"/>
  <c r="AB735" i="1000"/>
  <c r="Q735" i="1000"/>
  <c r="R738" i="1000"/>
  <c r="S738" i="1000"/>
  <c r="T738" i="1000"/>
  <c r="U738" i="1000"/>
  <c r="V738" i="1000"/>
  <c r="W738" i="1000"/>
  <c r="X738" i="1000"/>
  <c r="Y738" i="1000"/>
  <c r="Z738" i="1000"/>
  <c r="AA738" i="1000"/>
  <c r="AB738" i="1000"/>
  <c r="Q738" i="1000"/>
  <c r="R741" i="1000"/>
  <c r="S741" i="1000"/>
  <c r="T741" i="1000"/>
  <c r="U741" i="1000"/>
  <c r="V741" i="1000"/>
  <c r="W741" i="1000"/>
  <c r="X741" i="1000"/>
  <c r="Y741" i="1000"/>
  <c r="Z741" i="1000"/>
  <c r="AA741" i="1000"/>
  <c r="AB741" i="1000"/>
  <c r="Q741" i="1000"/>
  <c r="R745" i="1000"/>
  <c r="S745" i="1000"/>
  <c r="T745" i="1000"/>
  <c r="U745" i="1000"/>
  <c r="V745" i="1000"/>
  <c r="W745" i="1000"/>
  <c r="X745" i="1000"/>
  <c r="Y745" i="1000"/>
  <c r="Z745" i="1000"/>
  <c r="AA745" i="1000"/>
  <c r="AB745" i="1000"/>
  <c r="Q745" i="1000"/>
  <c r="R748" i="1000"/>
  <c r="S748" i="1000"/>
  <c r="T748" i="1000"/>
  <c r="U748" i="1000"/>
  <c r="V748" i="1000"/>
  <c r="W748" i="1000"/>
  <c r="X748" i="1000"/>
  <c r="Y748" i="1000"/>
  <c r="Z748" i="1000"/>
  <c r="AA748" i="1000"/>
  <c r="AB748" i="1000"/>
  <c r="Q748" i="1000"/>
  <c r="R750" i="1000"/>
  <c r="S750" i="1000"/>
  <c r="T750" i="1000"/>
  <c r="U750" i="1000"/>
  <c r="V750" i="1000"/>
  <c r="W750" i="1000"/>
  <c r="X750" i="1000"/>
  <c r="Y750" i="1000"/>
  <c r="Z750" i="1000"/>
  <c r="AA750" i="1000"/>
  <c r="AB750" i="1000"/>
  <c r="Q750" i="1000"/>
  <c r="T752" i="1000"/>
  <c r="U752" i="1000"/>
  <c r="V752" i="1000"/>
  <c r="W752" i="1000"/>
  <c r="X752" i="1000"/>
  <c r="Y752" i="1000"/>
  <c r="Z752" i="1000"/>
  <c r="AA752" i="1000"/>
  <c r="AB752" i="1000"/>
  <c r="T755" i="1000"/>
  <c r="U755" i="1000"/>
  <c r="V755" i="1000"/>
  <c r="W755" i="1000"/>
  <c r="X755" i="1000"/>
  <c r="Y755" i="1000"/>
  <c r="Z755" i="1000"/>
  <c r="AA755" i="1000"/>
  <c r="AB755" i="1000"/>
  <c r="T757" i="1000"/>
  <c r="U757" i="1000"/>
  <c r="V757" i="1000"/>
  <c r="W757" i="1000"/>
  <c r="X757" i="1000"/>
  <c r="Y757" i="1000"/>
  <c r="Z757" i="1000"/>
  <c r="AA757" i="1000"/>
  <c r="AB757" i="1000"/>
  <c r="T760" i="1000"/>
  <c r="U760" i="1000"/>
  <c r="V760" i="1000"/>
  <c r="W760" i="1000"/>
  <c r="X760" i="1000"/>
  <c r="Y760" i="1000"/>
  <c r="Z760" i="1000"/>
  <c r="AA760" i="1000"/>
  <c r="AB760" i="1000"/>
  <c r="T763" i="1000"/>
  <c r="U763" i="1000"/>
  <c r="V763" i="1000"/>
  <c r="W763" i="1000"/>
  <c r="X763" i="1000"/>
  <c r="Y763" i="1000"/>
  <c r="Z763" i="1000"/>
  <c r="AA763" i="1000"/>
  <c r="AB763" i="1000"/>
  <c r="R765" i="1000"/>
  <c r="S765" i="1000"/>
  <c r="T765" i="1000"/>
  <c r="U765" i="1000"/>
  <c r="V765" i="1000"/>
  <c r="W765" i="1000"/>
  <c r="X765" i="1000"/>
  <c r="Y765" i="1000"/>
  <c r="Z765" i="1000"/>
  <c r="AA765" i="1000"/>
  <c r="AB765" i="1000"/>
  <c r="Q765" i="1000"/>
  <c r="S769" i="1000"/>
  <c r="S768" i="1000" s="1"/>
  <c r="T769" i="1000"/>
  <c r="U769" i="1000"/>
  <c r="U768" i="1000" s="1"/>
  <c r="V769" i="1000"/>
  <c r="V768" i="1000" s="1"/>
  <c r="W769" i="1000"/>
  <c r="W768" i="1000" s="1"/>
  <c r="X769" i="1000"/>
  <c r="X768" i="1000" s="1"/>
  <c r="Y769" i="1000"/>
  <c r="Y768" i="1000" s="1"/>
  <c r="Z769" i="1000"/>
  <c r="AA769" i="1000"/>
  <c r="AA768" i="1000" s="1"/>
  <c r="AB769" i="1000"/>
  <c r="AB768" i="1000" s="1"/>
  <c r="S772" i="1000"/>
  <c r="S771" i="1000" s="1"/>
  <c r="T772" i="1000"/>
  <c r="U772" i="1000"/>
  <c r="U771" i="1000" s="1"/>
  <c r="V772" i="1000"/>
  <c r="V771" i="1000" s="1"/>
  <c r="W772" i="1000"/>
  <c r="W771" i="1000" s="1"/>
  <c r="X772" i="1000"/>
  <c r="X771" i="1000" s="1"/>
  <c r="Y772" i="1000"/>
  <c r="Y771" i="1000" s="1"/>
  <c r="Z772" i="1000"/>
  <c r="AA772" i="1000"/>
  <c r="AA771" i="1000" s="1"/>
  <c r="AB772" i="1000"/>
  <c r="AB771" i="1000" s="1"/>
  <c r="R775" i="1000"/>
  <c r="S775" i="1000"/>
  <c r="T775" i="1000"/>
  <c r="U775" i="1000"/>
  <c r="V775" i="1000"/>
  <c r="W775" i="1000"/>
  <c r="X775" i="1000"/>
  <c r="Y775" i="1000"/>
  <c r="Z775" i="1000"/>
  <c r="AA775" i="1000"/>
  <c r="AB775" i="1000"/>
  <c r="Q775" i="1000"/>
  <c r="R777" i="1000"/>
  <c r="S777" i="1000"/>
  <c r="T777" i="1000"/>
  <c r="U777" i="1000"/>
  <c r="V777" i="1000"/>
  <c r="W777" i="1000"/>
  <c r="X777" i="1000"/>
  <c r="Y777" i="1000"/>
  <c r="Z777" i="1000"/>
  <c r="AA777" i="1000"/>
  <c r="AB777" i="1000"/>
  <c r="Q777" i="1000"/>
  <c r="S780" i="1000"/>
  <c r="S779" i="1000" s="1"/>
  <c r="T780" i="1000"/>
  <c r="U780" i="1000"/>
  <c r="U779" i="1000" s="1"/>
  <c r="V780" i="1000"/>
  <c r="V779" i="1000" s="1"/>
  <c r="W780" i="1000"/>
  <c r="W779" i="1000" s="1"/>
  <c r="X780" i="1000"/>
  <c r="X779" i="1000" s="1"/>
  <c r="Y780" i="1000"/>
  <c r="Y779" i="1000" s="1"/>
  <c r="Z780" i="1000"/>
  <c r="AA780" i="1000"/>
  <c r="AA779" i="1000" s="1"/>
  <c r="AB780" i="1000"/>
  <c r="AB779" i="1000" s="1"/>
  <c r="R783" i="1000"/>
  <c r="S783" i="1000"/>
  <c r="T783" i="1000"/>
  <c r="U783" i="1000"/>
  <c r="V783" i="1000"/>
  <c r="W783" i="1000"/>
  <c r="X783" i="1000"/>
  <c r="Y783" i="1000"/>
  <c r="Z783" i="1000"/>
  <c r="AA783" i="1000"/>
  <c r="AB783" i="1000"/>
  <c r="Q787" i="1000"/>
  <c r="Q785" i="1000"/>
  <c r="Q783" i="1000"/>
  <c r="R785" i="1000"/>
  <c r="S785" i="1000"/>
  <c r="T785" i="1000"/>
  <c r="U785" i="1000"/>
  <c r="V785" i="1000"/>
  <c r="W785" i="1000"/>
  <c r="X785" i="1000"/>
  <c r="Y785" i="1000"/>
  <c r="Z785" i="1000"/>
  <c r="AA785" i="1000"/>
  <c r="AB785" i="1000"/>
  <c r="S787" i="1000"/>
  <c r="T787" i="1000"/>
  <c r="U787" i="1000"/>
  <c r="V787" i="1000"/>
  <c r="W787" i="1000"/>
  <c r="X787" i="1000"/>
  <c r="Y787" i="1000"/>
  <c r="Z787" i="1000"/>
  <c r="AA787" i="1000"/>
  <c r="AB787" i="1000"/>
  <c r="R789" i="1000"/>
  <c r="S789" i="1000"/>
  <c r="T789" i="1000"/>
  <c r="U789" i="1000"/>
  <c r="V789" i="1000"/>
  <c r="W789" i="1000"/>
  <c r="X789" i="1000"/>
  <c r="Y789" i="1000"/>
  <c r="Z789" i="1000"/>
  <c r="AA789" i="1000"/>
  <c r="AB789" i="1000"/>
  <c r="Q789" i="1000"/>
  <c r="R797" i="1000"/>
  <c r="R796" i="1000" s="1"/>
  <c r="R795" i="1000" s="1"/>
  <c r="S797" i="1000"/>
  <c r="S796" i="1000" s="1"/>
  <c r="S795" i="1000" s="1"/>
  <c r="T797" i="1000"/>
  <c r="U797" i="1000"/>
  <c r="U796" i="1000" s="1"/>
  <c r="U795" i="1000" s="1"/>
  <c r="V797" i="1000"/>
  <c r="V796" i="1000" s="1"/>
  <c r="V795" i="1000" s="1"/>
  <c r="W797" i="1000"/>
  <c r="W796" i="1000" s="1"/>
  <c r="W795" i="1000" s="1"/>
  <c r="X797" i="1000"/>
  <c r="X796" i="1000" s="1"/>
  <c r="X795" i="1000" s="1"/>
  <c r="Y797" i="1000"/>
  <c r="Y796" i="1000" s="1"/>
  <c r="Y795" i="1000" s="1"/>
  <c r="Z797" i="1000"/>
  <c r="AA797" i="1000"/>
  <c r="AA796" i="1000" s="1"/>
  <c r="AA795" i="1000" s="1"/>
  <c r="AB797" i="1000"/>
  <c r="Q797" i="1000"/>
  <c r="S921" i="1000"/>
  <c r="S920" i="1000" s="1"/>
  <c r="S919" i="1000" s="1"/>
  <c r="S911" i="1000"/>
  <c r="S806" i="1000"/>
  <c r="S805" i="1000" s="1"/>
  <c r="T806" i="1000"/>
  <c r="U806" i="1000"/>
  <c r="U805" i="1000" s="1"/>
  <c r="V806" i="1000"/>
  <c r="V805" i="1000" s="1"/>
  <c r="W806" i="1000"/>
  <c r="W805" i="1000" s="1"/>
  <c r="X806" i="1000"/>
  <c r="X805" i="1000" s="1"/>
  <c r="Y806" i="1000"/>
  <c r="Y805" i="1000" s="1"/>
  <c r="Z806" i="1000"/>
  <c r="AA806" i="1000"/>
  <c r="AA805" i="1000" s="1"/>
  <c r="AB806" i="1000"/>
  <c r="AB805" i="1000" s="1"/>
  <c r="S809" i="1000"/>
  <c r="S808" i="1000" s="1"/>
  <c r="T809" i="1000"/>
  <c r="U809" i="1000"/>
  <c r="U808" i="1000" s="1"/>
  <c r="V809" i="1000"/>
  <c r="V808" i="1000" s="1"/>
  <c r="W809" i="1000"/>
  <c r="W808" i="1000" s="1"/>
  <c r="X809" i="1000"/>
  <c r="X808" i="1000" s="1"/>
  <c r="Y809" i="1000"/>
  <c r="Y808" i="1000" s="1"/>
  <c r="Z809" i="1000"/>
  <c r="AA809" i="1000"/>
  <c r="AA808" i="1000" s="1"/>
  <c r="AB809" i="1000"/>
  <c r="AB808" i="1000" s="1"/>
  <c r="S812" i="1000"/>
  <c r="S811" i="1000" s="1"/>
  <c r="T812" i="1000"/>
  <c r="U812" i="1000"/>
  <c r="U811" i="1000" s="1"/>
  <c r="V812" i="1000"/>
  <c r="V811" i="1000" s="1"/>
  <c r="W812" i="1000"/>
  <c r="W811" i="1000" s="1"/>
  <c r="X812" i="1000"/>
  <c r="X811" i="1000" s="1"/>
  <c r="Y812" i="1000"/>
  <c r="Y811" i="1000" s="1"/>
  <c r="Z812" i="1000"/>
  <c r="AA812" i="1000"/>
  <c r="AA811" i="1000" s="1"/>
  <c r="AB812" i="1000"/>
  <c r="AB811" i="1000" s="1"/>
  <c r="R816" i="1000"/>
  <c r="S816" i="1000"/>
  <c r="T816" i="1000"/>
  <c r="U816" i="1000"/>
  <c r="V816" i="1000"/>
  <c r="W816" i="1000"/>
  <c r="X816" i="1000"/>
  <c r="Y816" i="1000"/>
  <c r="Z816" i="1000"/>
  <c r="AA816" i="1000"/>
  <c r="AB816" i="1000"/>
  <c r="Q816" i="1000"/>
  <c r="R818" i="1000"/>
  <c r="S818" i="1000"/>
  <c r="T818" i="1000"/>
  <c r="U818" i="1000"/>
  <c r="V818" i="1000"/>
  <c r="W818" i="1000"/>
  <c r="X818" i="1000"/>
  <c r="Y818" i="1000"/>
  <c r="Z818" i="1000"/>
  <c r="AA818" i="1000"/>
  <c r="AB818" i="1000"/>
  <c r="Q818" i="1000"/>
  <c r="R820" i="1000"/>
  <c r="S820" i="1000"/>
  <c r="T820" i="1000"/>
  <c r="U820" i="1000"/>
  <c r="V820" i="1000"/>
  <c r="W820" i="1000"/>
  <c r="X820" i="1000"/>
  <c r="Y820" i="1000"/>
  <c r="Z820" i="1000"/>
  <c r="AA820" i="1000"/>
  <c r="AB820" i="1000"/>
  <c r="Q820" i="1000"/>
  <c r="R822" i="1000"/>
  <c r="S822" i="1000"/>
  <c r="T822" i="1000"/>
  <c r="U822" i="1000"/>
  <c r="V822" i="1000"/>
  <c r="W822" i="1000"/>
  <c r="X822" i="1000"/>
  <c r="Y822" i="1000"/>
  <c r="Z822" i="1000"/>
  <c r="AA822" i="1000"/>
  <c r="AB822" i="1000"/>
  <c r="Q822" i="1000"/>
  <c r="R824" i="1000"/>
  <c r="S824" i="1000"/>
  <c r="T824" i="1000"/>
  <c r="U824" i="1000"/>
  <c r="V824" i="1000"/>
  <c r="W824" i="1000"/>
  <c r="X824" i="1000"/>
  <c r="Y824" i="1000"/>
  <c r="Z824" i="1000"/>
  <c r="AA824" i="1000"/>
  <c r="AB824" i="1000"/>
  <c r="Q824" i="1000"/>
  <c r="S828" i="1000"/>
  <c r="T828" i="1000"/>
  <c r="U828" i="1000"/>
  <c r="V828" i="1000"/>
  <c r="W828" i="1000"/>
  <c r="X828" i="1000"/>
  <c r="Y828" i="1000"/>
  <c r="Z828" i="1000"/>
  <c r="AA828" i="1000"/>
  <c r="AB828" i="1000"/>
  <c r="S830" i="1000"/>
  <c r="T830" i="1000"/>
  <c r="U830" i="1000"/>
  <c r="V830" i="1000"/>
  <c r="W830" i="1000"/>
  <c r="X830" i="1000"/>
  <c r="Y830" i="1000"/>
  <c r="Z830" i="1000"/>
  <c r="AA830" i="1000"/>
  <c r="AB830" i="1000"/>
  <c r="S833" i="1000"/>
  <c r="S832" i="1000" s="1"/>
  <c r="T833" i="1000"/>
  <c r="U833" i="1000"/>
  <c r="U832" i="1000" s="1"/>
  <c r="V833" i="1000"/>
  <c r="V832" i="1000" s="1"/>
  <c r="W833" i="1000"/>
  <c r="W832" i="1000" s="1"/>
  <c r="X833" i="1000"/>
  <c r="X832" i="1000" s="1"/>
  <c r="Y833" i="1000"/>
  <c r="Y832" i="1000" s="1"/>
  <c r="Z833" i="1000"/>
  <c r="AA833" i="1000"/>
  <c r="AA832" i="1000" s="1"/>
  <c r="AB833" i="1000"/>
  <c r="AB832" i="1000" s="1"/>
  <c r="S838" i="1000"/>
  <c r="T838" i="1000"/>
  <c r="U838" i="1000"/>
  <c r="V838" i="1000"/>
  <c r="W838" i="1000"/>
  <c r="X838" i="1000"/>
  <c r="Y838" i="1000"/>
  <c r="Z838" i="1000"/>
  <c r="AA838" i="1000"/>
  <c r="AB838" i="1000"/>
  <c r="T840" i="1000"/>
  <c r="U840" i="1000"/>
  <c r="V840" i="1000"/>
  <c r="W840" i="1000"/>
  <c r="X840" i="1000"/>
  <c r="Y840" i="1000"/>
  <c r="Z840" i="1000"/>
  <c r="AA840" i="1000"/>
  <c r="AB840" i="1000"/>
  <c r="R850" i="1000"/>
  <c r="R849" i="1000" s="1"/>
  <c r="R846" i="1000" s="1"/>
  <c r="S850" i="1000"/>
  <c r="S849" i="1000" s="1"/>
  <c r="S846" i="1000" s="1"/>
  <c r="T850" i="1000"/>
  <c r="U850" i="1000"/>
  <c r="U849" i="1000" s="1"/>
  <c r="U846" i="1000" s="1"/>
  <c r="V850" i="1000"/>
  <c r="V849" i="1000" s="1"/>
  <c r="V846" i="1000" s="1"/>
  <c r="W850" i="1000"/>
  <c r="W849" i="1000" s="1"/>
  <c r="W846" i="1000" s="1"/>
  <c r="X850" i="1000"/>
  <c r="X849" i="1000" s="1"/>
  <c r="X846" i="1000" s="1"/>
  <c r="Y850" i="1000"/>
  <c r="Y849" i="1000" s="1"/>
  <c r="Y846" i="1000" s="1"/>
  <c r="Z850" i="1000"/>
  <c r="Z849" i="1000" s="1"/>
  <c r="AA850" i="1000"/>
  <c r="AA849" i="1000" s="1"/>
  <c r="AB850" i="1000"/>
  <c r="AB849" i="1000" s="1"/>
  <c r="S857" i="1000"/>
  <c r="T857" i="1000"/>
  <c r="U857" i="1000"/>
  <c r="V857" i="1000"/>
  <c r="W857" i="1000"/>
  <c r="X857" i="1000"/>
  <c r="Y857" i="1000"/>
  <c r="Z857" i="1000"/>
  <c r="AA857" i="1000"/>
  <c r="AB857" i="1000"/>
  <c r="S862" i="1000"/>
  <c r="T862" i="1000"/>
  <c r="U862" i="1000"/>
  <c r="V862" i="1000"/>
  <c r="W862" i="1000"/>
  <c r="X862" i="1000"/>
  <c r="Y862" i="1000"/>
  <c r="Z862" i="1000"/>
  <c r="AA862" i="1000"/>
  <c r="AB862" i="1000"/>
  <c r="S864" i="1000"/>
  <c r="T864" i="1000"/>
  <c r="U864" i="1000"/>
  <c r="V864" i="1000"/>
  <c r="W864" i="1000"/>
  <c r="X864" i="1000"/>
  <c r="Y864" i="1000"/>
  <c r="Z864" i="1000"/>
  <c r="AA864" i="1000"/>
  <c r="AB864" i="1000"/>
  <c r="R867" i="1000"/>
  <c r="T867" i="1000"/>
  <c r="U867" i="1000"/>
  <c r="V867" i="1000"/>
  <c r="W867" i="1000"/>
  <c r="X867" i="1000"/>
  <c r="Y867" i="1000"/>
  <c r="Z867" i="1000"/>
  <c r="AA867" i="1000"/>
  <c r="AB867" i="1000"/>
  <c r="S869" i="1000"/>
  <c r="T869" i="1000"/>
  <c r="U869" i="1000"/>
  <c r="V869" i="1000"/>
  <c r="W869" i="1000"/>
  <c r="X869" i="1000"/>
  <c r="Y869" i="1000"/>
  <c r="Z869" i="1000"/>
  <c r="AA869" i="1000"/>
  <c r="AB869" i="1000"/>
  <c r="S872" i="1000"/>
  <c r="T872" i="1000"/>
  <c r="U872" i="1000"/>
  <c r="V872" i="1000"/>
  <c r="W872" i="1000"/>
  <c r="X872" i="1000"/>
  <c r="Y872" i="1000"/>
  <c r="Z872" i="1000"/>
  <c r="AA872" i="1000"/>
  <c r="AB872" i="1000"/>
  <c r="T875" i="1000"/>
  <c r="U875" i="1000"/>
  <c r="V875" i="1000"/>
  <c r="W875" i="1000"/>
  <c r="X875" i="1000"/>
  <c r="Y875" i="1000"/>
  <c r="Z875" i="1000"/>
  <c r="AA875" i="1000"/>
  <c r="AB875" i="1000"/>
  <c r="R880" i="1000"/>
  <c r="R879" i="1000" s="1"/>
  <c r="T880" i="1000"/>
  <c r="U880" i="1000"/>
  <c r="U879" i="1000" s="1"/>
  <c r="V880" i="1000"/>
  <c r="V879" i="1000" s="1"/>
  <c r="W880" i="1000"/>
  <c r="W879" i="1000" s="1"/>
  <c r="X880" i="1000"/>
  <c r="X879" i="1000" s="1"/>
  <c r="Y880" i="1000"/>
  <c r="Y879" i="1000" s="1"/>
  <c r="Z880" i="1000"/>
  <c r="AA880" i="1000"/>
  <c r="AA879" i="1000" s="1"/>
  <c r="AB880" i="1000"/>
  <c r="AB879" i="1000" s="1"/>
  <c r="S889" i="1000"/>
  <c r="S888" i="1000" s="1"/>
  <c r="T889" i="1000"/>
  <c r="U889" i="1000"/>
  <c r="U888" i="1000" s="1"/>
  <c r="V889" i="1000"/>
  <c r="V888" i="1000" s="1"/>
  <c r="W889" i="1000"/>
  <c r="W888" i="1000" s="1"/>
  <c r="X889" i="1000"/>
  <c r="X888" i="1000" s="1"/>
  <c r="Y889" i="1000"/>
  <c r="Y888" i="1000" s="1"/>
  <c r="Z889" i="1000"/>
  <c r="AA889" i="1000"/>
  <c r="AA888" i="1000" s="1"/>
  <c r="AB889" i="1000"/>
  <c r="AB888" i="1000" s="1"/>
  <c r="S892" i="1000"/>
  <c r="S891" i="1000" s="1"/>
  <c r="T892" i="1000"/>
  <c r="U892" i="1000"/>
  <c r="U891" i="1000" s="1"/>
  <c r="V892" i="1000"/>
  <c r="V891" i="1000" s="1"/>
  <c r="W892" i="1000"/>
  <c r="W891" i="1000" s="1"/>
  <c r="X892" i="1000"/>
  <c r="X891" i="1000" s="1"/>
  <c r="Y892" i="1000"/>
  <c r="Y891" i="1000" s="1"/>
  <c r="Z892" i="1000"/>
  <c r="AA892" i="1000"/>
  <c r="AA891" i="1000" s="1"/>
  <c r="AB892" i="1000"/>
  <c r="AB891" i="1000" s="1"/>
  <c r="S903" i="1000"/>
  <c r="T903" i="1000"/>
  <c r="U903" i="1000"/>
  <c r="V903" i="1000"/>
  <c r="W903" i="1000"/>
  <c r="X903" i="1000"/>
  <c r="Y903" i="1000"/>
  <c r="Z903" i="1000"/>
  <c r="AA903" i="1000"/>
  <c r="AB903" i="1000"/>
  <c r="S905" i="1000"/>
  <c r="T905" i="1000"/>
  <c r="U905" i="1000"/>
  <c r="V905" i="1000"/>
  <c r="W905" i="1000"/>
  <c r="X905" i="1000"/>
  <c r="Y905" i="1000"/>
  <c r="Z905" i="1000"/>
  <c r="AA905" i="1000"/>
  <c r="AB905" i="1000"/>
  <c r="T908" i="1000"/>
  <c r="T907" i="1000" s="1"/>
  <c r="U908" i="1000"/>
  <c r="U907" i="1000" s="1"/>
  <c r="V908" i="1000"/>
  <c r="V907" i="1000" s="1"/>
  <c r="W908" i="1000"/>
  <c r="W907" i="1000" s="1"/>
  <c r="X908" i="1000"/>
  <c r="X907" i="1000" s="1"/>
  <c r="Y908" i="1000"/>
  <c r="Y907" i="1000" s="1"/>
  <c r="Z908" i="1000"/>
  <c r="Z907" i="1000" s="1"/>
  <c r="AA908" i="1000"/>
  <c r="AA907" i="1000" s="1"/>
  <c r="AB908" i="1000"/>
  <c r="AB907" i="1000" s="1"/>
  <c r="T915" i="1000"/>
  <c r="T914" i="1000" s="1"/>
  <c r="U915" i="1000"/>
  <c r="U914" i="1000" s="1"/>
  <c r="V915" i="1000"/>
  <c r="V914" i="1000" s="1"/>
  <c r="W915" i="1000"/>
  <c r="W914" i="1000" s="1"/>
  <c r="X915" i="1000"/>
  <c r="X914" i="1000" s="1"/>
  <c r="Y915" i="1000"/>
  <c r="Y914" i="1000" s="1"/>
  <c r="Z915" i="1000"/>
  <c r="Z914" i="1000" s="1"/>
  <c r="AA915" i="1000"/>
  <c r="AA914" i="1000" s="1"/>
  <c r="AB915" i="1000"/>
  <c r="AB914" i="1000" s="1"/>
  <c r="T921" i="1000"/>
  <c r="U921" i="1000"/>
  <c r="U920" i="1000" s="1"/>
  <c r="U919" i="1000" s="1"/>
  <c r="V921" i="1000"/>
  <c r="V920" i="1000" s="1"/>
  <c r="V919" i="1000" s="1"/>
  <c r="W921" i="1000"/>
  <c r="W920" i="1000" s="1"/>
  <c r="W919" i="1000" s="1"/>
  <c r="X921" i="1000"/>
  <c r="X920" i="1000" s="1"/>
  <c r="X919" i="1000" s="1"/>
  <c r="Y921" i="1000"/>
  <c r="Y920" i="1000" s="1"/>
  <c r="Y919" i="1000" s="1"/>
  <c r="Z921" i="1000"/>
  <c r="AA921" i="1000"/>
  <c r="AA920" i="1000" s="1"/>
  <c r="AA919" i="1000" s="1"/>
  <c r="AB921" i="1000"/>
  <c r="AB920" i="1000" s="1"/>
  <c r="AB919" i="1000" s="1"/>
  <c r="R924" i="1000"/>
  <c r="R923" i="1000" s="1"/>
  <c r="S924" i="1000"/>
  <c r="S923" i="1000" s="1"/>
  <c r="U924" i="1000"/>
  <c r="U923" i="1000" s="1"/>
  <c r="V924" i="1000"/>
  <c r="V923" i="1000" s="1"/>
  <c r="W924" i="1000"/>
  <c r="W923" i="1000" s="1"/>
  <c r="X924" i="1000"/>
  <c r="X923" i="1000" s="1"/>
  <c r="Y924" i="1000"/>
  <c r="Y923" i="1000" s="1"/>
  <c r="AA924" i="1000"/>
  <c r="AA923" i="1000" s="1"/>
  <c r="T938" i="1000"/>
  <c r="U938" i="1000"/>
  <c r="U937" i="1000" s="1"/>
  <c r="V938" i="1000"/>
  <c r="V937" i="1000" s="1"/>
  <c r="W938" i="1000"/>
  <c r="W937" i="1000" s="1"/>
  <c r="X938" i="1000"/>
  <c r="X937" i="1000" s="1"/>
  <c r="Y938" i="1000"/>
  <c r="Y937" i="1000" s="1"/>
  <c r="Z938" i="1000"/>
  <c r="AB938" i="1000"/>
  <c r="AB937" i="1000" s="1"/>
  <c r="S941" i="1000"/>
  <c r="S940" i="1000" s="1"/>
  <c r="T941" i="1000"/>
  <c r="U941" i="1000"/>
  <c r="U940" i="1000" s="1"/>
  <c r="V941" i="1000"/>
  <c r="V940" i="1000" s="1"/>
  <c r="W941" i="1000"/>
  <c r="W940" i="1000" s="1"/>
  <c r="X941" i="1000"/>
  <c r="X940" i="1000" s="1"/>
  <c r="Y941" i="1000"/>
  <c r="Y940" i="1000" s="1"/>
  <c r="Z941" i="1000"/>
  <c r="AA941" i="1000"/>
  <c r="AA940" i="1000" s="1"/>
  <c r="AB941" i="1000"/>
  <c r="AB940" i="1000" s="1"/>
  <c r="S944" i="1000"/>
  <c r="S943" i="1000" s="1"/>
  <c r="T944" i="1000"/>
  <c r="U944" i="1000"/>
  <c r="U943" i="1000" s="1"/>
  <c r="V944" i="1000"/>
  <c r="V943" i="1000" s="1"/>
  <c r="W944" i="1000"/>
  <c r="W943" i="1000" s="1"/>
  <c r="X944" i="1000"/>
  <c r="X943" i="1000" s="1"/>
  <c r="Y944" i="1000"/>
  <c r="Y943" i="1000" s="1"/>
  <c r="Z944" i="1000"/>
  <c r="AA944" i="1000"/>
  <c r="AA943" i="1000" s="1"/>
  <c r="AB944" i="1000"/>
  <c r="AB943" i="1000" s="1"/>
  <c r="R948" i="1000"/>
  <c r="T948" i="1000"/>
  <c r="U948" i="1000"/>
  <c r="V948" i="1000"/>
  <c r="W948" i="1000"/>
  <c r="X948" i="1000"/>
  <c r="Y948" i="1000"/>
  <c r="Z948" i="1000"/>
  <c r="AA948" i="1000"/>
  <c r="AB948" i="1000"/>
  <c r="R950" i="1000"/>
  <c r="T950" i="1000"/>
  <c r="U950" i="1000"/>
  <c r="V950" i="1000"/>
  <c r="W950" i="1000"/>
  <c r="X950" i="1000"/>
  <c r="Y950" i="1000"/>
  <c r="Z950" i="1000"/>
  <c r="AA950" i="1000"/>
  <c r="AB950" i="1000"/>
  <c r="R952" i="1000"/>
  <c r="T952" i="1000"/>
  <c r="U952" i="1000"/>
  <c r="V952" i="1000"/>
  <c r="W952" i="1000"/>
  <c r="X952" i="1000"/>
  <c r="Y952" i="1000"/>
  <c r="Z952" i="1000"/>
  <c r="AA952" i="1000"/>
  <c r="AB952" i="1000"/>
  <c r="R954" i="1000"/>
  <c r="T954" i="1000"/>
  <c r="U954" i="1000"/>
  <c r="V954" i="1000"/>
  <c r="W954" i="1000"/>
  <c r="X954" i="1000"/>
  <c r="Y954" i="1000"/>
  <c r="Z954" i="1000"/>
  <c r="AA954" i="1000"/>
  <c r="AB954" i="1000"/>
  <c r="R956" i="1000"/>
  <c r="T956" i="1000"/>
  <c r="U956" i="1000"/>
  <c r="V956" i="1000"/>
  <c r="W956" i="1000"/>
  <c r="X956" i="1000"/>
  <c r="Y956" i="1000"/>
  <c r="Z956" i="1000"/>
  <c r="AA956" i="1000"/>
  <c r="AB956" i="1000"/>
  <c r="T960" i="1000"/>
  <c r="U960" i="1000"/>
  <c r="V960" i="1000"/>
  <c r="W960" i="1000"/>
  <c r="X960" i="1000"/>
  <c r="Y960" i="1000"/>
  <c r="Z960" i="1000"/>
  <c r="AA960" i="1000"/>
  <c r="AB960" i="1000"/>
  <c r="R962" i="1000"/>
  <c r="S962" i="1000"/>
  <c r="T962" i="1000"/>
  <c r="U962" i="1000"/>
  <c r="V962" i="1000"/>
  <c r="W962" i="1000"/>
  <c r="X962" i="1000"/>
  <c r="Y962" i="1000"/>
  <c r="Z962" i="1000"/>
  <c r="AA962" i="1000"/>
  <c r="AB962" i="1000"/>
  <c r="Q962" i="1000"/>
  <c r="R965" i="1000"/>
  <c r="R964" i="1000" s="1"/>
  <c r="S965" i="1000"/>
  <c r="S964" i="1000" s="1"/>
  <c r="T965" i="1000"/>
  <c r="U965" i="1000"/>
  <c r="U964" i="1000" s="1"/>
  <c r="V965" i="1000"/>
  <c r="V964" i="1000" s="1"/>
  <c r="W965" i="1000"/>
  <c r="W964" i="1000" s="1"/>
  <c r="X965" i="1000"/>
  <c r="X964" i="1000" s="1"/>
  <c r="Y965" i="1000"/>
  <c r="Y964" i="1000" s="1"/>
  <c r="Z965" i="1000"/>
  <c r="AA965" i="1000"/>
  <c r="AA964" i="1000" s="1"/>
  <c r="AB965" i="1000"/>
  <c r="AB964" i="1000" s="1"/>
  <c r="Q965" i="1000"/>
  <c r="S970" i="1000"/>
  <c r="T970" i="1000"/>
  <c r="U970" i="1000"/>
  <c r="V970" i="1000"/>
  <c r="W970" i="1000"/>
  <c r="X970" i="1000"/>
  <c r="Y970" i="1000"/>
  <c r="Z970" i="1000"/>
  <c r="AA970" i="1000"/>
  <c r="AB970" i="1000"/>
  <c r="R972" i="1000"/>
  <c r="S972" i="1000"/>
  <c r="T972" i="1000"/>
  <c r="U972" i="1000"/>
  <c r="V972" i="1000"/>
  <c r="W972" i="1000"/>
  <c r="X972" i="1000"/>
  <c r="Y972" i="1000"/>
  <c r="Z972" i="1000"/>
  <c r="AA972" i="1000"/>
  <c r="AB972" i="1000"/>
  <c r="Q972" i="1000"/>
  <c r="R974" i="1000"/>
  <c r="S974" i="1000"/>
  <c r="T974" i="1000"/>
  <c r="U974" i="1000"/>
  <c r="V974" i="1000"/>
  <c r="W974" i="1000"/>
  <c r="X974" i="1000"/>
  <c r="Y974" i="1000"/>
  <c r="Z974" i="1000"/>
  <c r="AA974" i="1000"/>
  <c r="AB974" i="1000"/>
  <c r="Q974" i="1000"/>
  <c r="R976" i="1000"/>
  <c r="S976" i="1000"/>
  <c r="T976" i="1000"/>
  <c r="U976" i="1000"/>
  <c r="V976" i="1000"/>
  <c r="W976" i="1000"/>
  <c r="X976" i="1000"/>
  <c r="Y976" i="1000"/>
  <c r="Z976" i="1000"/>
  <c r="AA976" i="1000"/>
  <c r="AB976" i="1000"/>
  <c r="Q976" i="1000"/>
  <c r="R979" i="1000"/>
  <c r="S979" i="1000"/>
  <c r="T979" i="1000"/>
  <c r="U979" i="1000"/>
  <c r="V979" i="1000"/>
  <c r="W979" i="1000"/>
  <c r="X979" i="1000"/>
  <c r="Y979" i="1000"/>
  <c r="Z979" i="1000"/>
  <c r="AA979" i="1000"/>
  <c r="AB979" i="1000"/>
  <c r="Q979" i="1000"/>
  <c r="R981" i="1000"/>
  <c r="S981" i="1000"/>
  <c r="T981" i="1000"/>
  <c r="U981" i="1000"/>
  <c r="V981" i="1000"/>
  <c r="W981" i="1000"/>
  <c r="X981" i="1000"/>
  <c r="Y981" i="1000"/>
  <c r="Z981" i="1000"/>
  <c r="AA981" i="1000"/>
  <c r="AB981" i="1000"/>
  <c r="Q981" i="1000"/>
  <c r="T984" i="1000"/>
  <c r="U984" i="1000"/>
  <c r="V984" i="1000"/>
  <c r="W984" i="1000"/>
  <c r="X984" i="1000"/>
  <c r="Y984" i="1000"/>
  <c r="Z984" i="1000"/>
  <c r="AA984" i="1000"/>
  <c r="AB984" i="1000"/>
  <c r="R987" i="1000"/>
  <c r="S987" i="1000"/>
  <c r="T987" i="1000"/>
  <c r="U987" i="1000"/>
  <c r="V987" i="1000"/>
  <c r="W987" i="1000"/>
  <c r="X987" i="1000"/>
  <c r="Y987" i="1000"/>
  <c r="Z987" i="1000"/>
  <c r="AA987" i="1000"/>
  <c r="AB987" i="1000"/>
  <c r="Q987" i="1000"/>
  <c r="S991" i="1000"/>
  <c r="T991" i="1000"/>
  <c r="U991" i="1000"/>
  <c r="V991" i="1000"/>
  <c r="W991" i="1000"/>
  <c r="X991" i="1000"/>
  <c r="Y991" i="1000"/>
  <c r="Z991" i="1000"/>
  <c r="AA991" i="1000"/>
  <c r="AB991" i="1000"/>
  <c r="R994" i="1000"/>
  <c r="S994" i="1000"/>
  <c r="T994" i="1000"/>
  <c r="U994" i="1000"/>
  <c r="V994" i="1000"/>
  <c r="W994" i="1000"/>
  <c r="X994" i="1000"/>
  <c r="Y994" i="1000"/>
  <c r="Z994" i="1000"/>
  <c r="AA994" i="1000"/>
  <c r="AB994" i="1000"/>
  <c r="Q994" i="1000"/>
  <c r="S996" i="1000"/>
  <c r="T996" i="1000"/>
  <c r="U996" i="1000"/>
  <c r="V996" i="1000"/>
  <c r="W996" i="1000"/>
  <c r="X996" i="1000"/>
  <c r="Y996" i="1000"/>
  <c r="Z996" i="1000"/>
  <c r="AA996" i="1000"/>
  <c r="AB996" i="1000"/>
  <c r="S998" i="1000"/>
  <c r="T998" i="1000"/>
  <c r="U998" i="1000"/>
  <c r="V998" i="1000"/>
  <c r="W998" i="1000"/>
  <c r="X998" i="1000"/>
  <c r="Y998" i="1000"/>
  <c r="Z998" i="1000"/>
  <c r="AA998" i="1000"/>
  <c r="AB998" i="1000"/>
  <c r="S1001" i="1000"/>
  <c r="T1001" i="1000"/>
  <c r="U1001" i="1000"/>
  <c r="V1001" i="1000"/>
  <c r="W1001" i="1000"/>
  <c r="X1001" i="1000"/>
  <c r="Y1001" i="1000"/>
  <c r="Z1001" i="1000"/>
  <c r="AA1001" i="1000"/>
  <c r="AB1001" i="1000"/>
  <c r="S1003" i="1000"/>
  <c r="T1003" i="1000"/>
  <c r="U1003" i="1000"/>
  <c r="V1003" i="1000"/>
  <c r="W1003" i="1000"/>
  <c r="X1003" i="1000"/>
  <c r="Y1003" i="1000"/>
  <c r="Z1003" i="1000"/>
  <c r="AA1003" i="1000"/>
  <c r="AB1003" i="1000"/>
  <c r="S1006" i="1000"/>
  <c r="T1006" i="1000"/>
  <c r="U1006" i="1000"/>
  <c r="V1006" i="1000"/>
  <c r="W1006" i="1000"/>
  <c r="X1006" i="1000"/>
  <c r="Y1006" i="1000"/>
  <c r="Z1006" i="1000"/>
  <c r="AA1006" i="1000"/>
  <c r="AB1006" i="1000"/>
  <c r="S1009" i="1000"/>
  <c r="T1009" i="1000"/>
  <c r="U1009" i="1000"/>
  <c r="V1009" i="1000"/>
  <c r="W1009" i="1000"/>
  <c r="X1009" i="1000"/>
  <c r="Y1009" i="1000"/>
  <c r="Z1009" i="1000"/>
  <c r="AA1009" i="1000"/>
  <c r="AB1009" i="1000"/>
  <c r="S1011" i="1000"/>
  <c r="T1011" i="1000"/>
  <c r="U1011" i="1000"/>
  <c r="V1011" i="1000"/>
  <c r="W1011" i="1000"/>
  <c r="X1011" i="1000"/>
  <c r="Y1011" i="1000"/>
  <c r="Z1011" i="1000"/>
  <c r="AA1011" i="1000"/>
  <c r="AB1011" i="1000"/>
  <c r="S1015" i="1000"/>
  <c r="T1015" i="1000"/>
  <c r="U1015" i="1000"/>
  <c r="V1015" i="1000"/>
  <c r="W1015" i="1000"/>
  <c r="X1015" i="1000"/>
  <c r="Y1015" i="1000"/>
  <c r="Z1015" i="1000"/>
  <c r="AA1015" i="1000"/>
  <c r="AB1015" i="1000"/>
  <c r="R1017" i="1000"/>
  <c r="S1017" i="1000"/>
  <c r="T1017" i="1000"/>
  <c r="U1017" i="1000"/>
  <c r="V1017" i="1000"/>
  <c r="W1017" i="1000"/>
  <c r="X1017" i="1000"/>
  <c r="Y1017" i="1000"/>
  <c r="Z1017" i="1000"/>
  <c r="AA1017" i="1000"/>
  <c r="AB1017" i="1000"/>
  <c r="Q1017" i="1000"/>
  <c r="R1019" i="1000"/>
  <c r="S1019" i="1000"/>
  <c r="T1019" i="1000"/>
  <c r="U1019" i="1000"/>
  <c r="V1019" i="1000"/>
  <c r="W1019" i="1000"/>
  <c r="X1019" i="1000"/>
  <c r="Y1019" i="1000"/>
  <c r="Z1019" i="1000"/>
  <c r="AA1019" i="1000"/>
  <c r="AB1019" i="1000"/>
  <c r="Q1019" i="1000"/>
  <c r="R1021" i="1000"/>
  <c r="S1021" i="1000"/>
  <c r="T1021" i="1000"/>
  <c r="U1021" i="1000"/>
  <c r="V1021" i="1000"/>
  <c r="W1021" i="1000"/>
  <c r="X1021" i="1000"/>
  <c r="Y1021" i="1000"/>
  <c r="Z1021" i="1000"/>
  <c r="AA1021" i="1000"/>
  <c r="AB1021" i="1000"/>
  <c r="Q1021" i="1000"/>
  <c r="S1024" i="1000"/>
  <c r="S1023" i="1000" s="1"/>
  <c r="T1024" i="1000"/>
  <c r="U1024" i="1000"/>
  <c r="U1023" i="1000" s="1"/>
  <c r="V1024" i="1000"/>
  <c r="V1023" i="1000" s="1"/>
  <c r="W1024" i="1000"/>
  <c r="W1023" i="1000" s="1"/>
  <c r="X1024" i="1000"/>
  <c r="X1023" i="1000" s="1"/>
  <c r="Y1024" i="1000"/>
  <c r="Y1023" i="1000" s="1"/>
  <c r="Z1024" i="1000"/>
  <c r="AA1024" i="1000"/>
  <c r="AA1023" i="1000" s="1"/>
  <c r="AB1024" i="1000"/>
  <c r="AB1023" i="1000" s="1"/>
  <c r="S1027" i="1000"/>
  <c r="T1027" i="1000"/>
  <c r="U1027" i="1000"/>
  <c r="V1027" i="1000"/>
  <c r="W1027" i="1000"/>
  <c r="X1027" i="1000"/>
  <c r="Y1027" i="1000"/>
  <c r="Z1027" i="1000"/>
  <c r="AA1027" i="1000"/>
  <c r="AB1027" i="1000"/>
  <c r="S1029" i="1000"/>
  <c r="T1029" i="1000"/>
  <c r="U1029" i="1000"/>
  <c r="V1029" i="1000"/>
  <c r="W1029" i="1000"/>
  <c r="X1029" i="1000"/>
  <c r="Y1029" i="1000"/>
  <c r="Z1029" i="1000"/>
  <c r="AA1029" i="1000"/>
  <c r="AB1029" i="1000"/>
  <c r="S1031" i="1000"/>
  <c r="T1031" i="1000"/>
  <c r="U1031" i="1000"/>
  <c r="V1031" i="1000"/>
  <c r="W1031" i="1000"/>
  <c r="X1031" i="1000"/>
  <c r="Y1031" i="1000"/>
  <c r="Z1031" i="1000"/>
  <c r="AA1031" i="1000"/>
  <c r="AB1031" i="1000"/>
  <c r="R1035" i="1000"/>
  <c r="S1035" i="1000"/>
  <c r="T1035" i="1000"/>
  <c r="U1035" i="1000"/>
  <c r="V1035" i="1000"/>
  <c r="W1035" i="1000"/>
  <c r="X1035" i="1000"/>
  <c r="Y1035" i="1000"/>
  <c r="Z1035" i="1000"/>
  <c r="AA1035" i="1000"/>
  <c r="AB1035" i="1000"/>
  <c r="Q1035" i="1000"/>
  <c r="R1037" i="1000"/>
  <c r="S1037" i="1000"/>
  <c r="T1037" i="1000"/>
  <c r="U1037" i="1000"/>
  <c r="V1037" i="1000"/>
  <c r="W1037" i="1000"/>
  <c r="X1037" i="1000"/>
  <c r="Y1037" i="1000"/>
  <c r="Z1037" i="1000"/>
  <c r="AA1037" i="1000"/>
  <c r="AB1037" i="1000"/>
  <c r="Q1037" i="1000"/>
  <c r="S1040" i="1000"/>
  <c r="T1040" i="1000"/>
  <c r="U1040" i="1000"/>
  <c r="V1040" i="1000"/>
  <c r="W1040" i="1000"/>
  <c r="X1040" i="1000"/>
  <c r="Y1040" i="1000"/>
  <c r="Z1040" i="1000"/>
  <c r="AA1040" i="1000"/>
  <c r="AB1040" i="1000"/>
  <c r="R1042" i="1000"/>
  <c r="S1042" i="1000"/>
  <c r="T1042" i="1000"/>
  <c r="U1042" i="1000"/>
  <c r="V1042" i="1000"/>
  <c r="W1042" i="1000"/>
  <c r="X1042" i="1000"/>
  <c r="Y1042" i="1000"/>
  <c r="Z1042" i="1000"/>
  <c r="AA1042" i="1000"/>
  <c r="AB1042" i="1000"/>
  <c r="Q1042" i="1000"/>
  <c r="R1044" i="1000"/>
  <c r="S1044" i="1000"/>
  <c r="T1044" i="1000"/>
  <c r="U1044" i="1000"/>
  <c r="V1044" i="1000"/>
  <c r="W1044" i="1000"/>
  <c r="X1044" i="1000"/>
  <c r="Y1044" i="1000"/>
  <c r="Z1044" i="1000"/>
  <c r="AA1044" i="1000"/>
  <c r="AB1044" i="1000"/>
  <c r="Q1044" i="1000"/>
  <c r="S1048" i="1000"/>
  <c r="S1047" i="1000" s="1"/>
  <c r="T1048" i="1000"/>
  <c r="U1048" i="1000"/>
  <c r="U1047" i="1000" s="1"/>
  <c r="V1048" i="1000"/>
  <c r="V1047" i="1000" s="1"/>
  <c r="W1048" i="1000"/>
  <c r="W1047" i="1000" s="1"/>
  <c r="X1048" i="1000"/>
  <c r="X1047" i="1000" s="1"/>
  <c r="Y1048" i="1000"/>
  <c r="Y1047" i="1000" s="1"/>
  <c r="Z1048" i="1000"/>
  <c r="AA1048" i="1000"/>
  <c r="AA1047" i="1000" s="1"/>
  <c r="AB1048" i="1000"/>
  <c r="AB1047" i="1000" s="1"/>
  <c r="R1051" i="1000"/>
  <c r="S1051" i="1000"/>
  <c r="T1051" i="1000"/>
  <c r="U1051" i="1000"/>
  <c r="V1051" i="1000"/>
  <c r="W1051" i="1000"/>
  <c r="X1051" i="1000"/>
  <c r="Y1051" i="1000"/>
  <c r="Z1051" i="1000"/>
  <c r="AA1051" i="1000"/>
  <c r="AB1051" i="1000"/>
  <c r="Q1051" i="1000"/>
  <c r="R1053" i="1000"/>
  <c r="S1053" i="1000"/>
  <c r="T1053" i="1000"/>
  <c r="U1053" i="1000"/>
  <c r="V1053" i="1000"/>
  <c r="W1053" i="1000"/>
  <c r="X1053" i="1000"/>
  <c r="Y1053" i="1000"/>
  <c r="Z1053" i="1000"/>
  <c r="AA1053" i="1000"/>
  <c r="AB1053" i="1000"/>
  <c r="Q1053" i="1000"/>
  <c r="S1055" i="1000"/>
  <c r="T1055" i="1000"/>
  <c r="U1055" i="1000"/>
  <c r="V1055" i="1000"/>
  <c r="W1055" i="1000"/>
  <c r="X1055" i="1000"/>
  <c r="Y1055" i="1000"/>
  <c r="Z1055" i="1000"/>
  <c r="AA1055" i="1000"/>
  <c r="AB1055" i="1000"/>
  <c r="T1057" i="1000"/>
  <c r="U1057" i="1000"/>
  <c r="V1057" i="1000"/>
  <c r="W1057" i="1000"/>
  <c r="X1057" i="1000"/>
  <c r="Y1057" i="1000"/>
  <c r="Z1057" i="1000"/>
  <c r="AA1057" i="1000"/>
  <c r="AB1057" i="1000"/>
  <c r="R1065" i="1000"/>
  <c r="R1064" i="1000" s="1"/>
  <c r="R1063" i="1000" s="1"/>
  <c r="S1065" i="1000"/>
  <c r="S1064" i="1000" s="1"/>
  <c r="S1063" i="1000" s="1"/>
  <c r="T1065" i="1000"/>
  <c r="U1065" i="1000"/>
  <c r="U1064" i="1000" s="1"/>
  <c r="U1063" i="1000" s="1"/>
  <c r="V1065" i="1000"/>
  <c r="V1064" i="1000" s="1"/>
  <c r="V1063" i="1000" s="1"/>
  <c r="W1065" i="1000"/>
  <c r="W1064" i="1000" s="1"/>
  <c r="W1063" i="1000" s="1"/>
  <c r="X1065" i="1000"/>
  <c r="X1064" i="1000" s="1"/>
  <c r="X1063" i="1000" s="1"/>
  <c r="Y1065" i="1000"/>
  <c r="Y1064" i="1000" s="1"/>
  <c r="Y1063" i="1000" s="1"/>
  <c r="Z1065" i="1000"/>
  <c r="AA1065" i="1000"/>
  <c r="AA1064" i="1000" s="1"/>
  <c r="AA1063" i="1000" s="1"/>
  <c r="AB1065" i="1000"/>
  <c r="Q1065" i="1000"/>
  <c r="T1074" i="1000"/>
  <c r="U1074" i="1000"/>
  <c r="U1073" i="1000" s="1"/>
  <c r="V1074" i="1000"/>
  <c r="V1073" i="1000" s="1"/>
  <c r="W1074" i="1000"/>
  <c r="W1073" i="1000" s="1"/>
  <c r="X1074" i="1000"/>
  <c r="X1073" i="1000" s="1"/>
  <c r="Y1074" i="1000"/>
  <c r="Y1073" i="1000" s="1"/>
  <c r="Z1074" i="1000"/>
  <c r="AA1074" i="1000"/>
  <c r="AA1073" i="1000" s="1"/>
  <c r="AB1074" i="1000"/>
  <c r="AB1073" i="1000" s="1"/>
  <c r="T1077" i="1000"/>
  <c r="U1077" i="1000"/>
  <c r="U1076" i="1000" s="1"/>
  <c r="V1077" i="1000"/>
  <c r="V1076" i="1000" s="1"/>
  <c r="W1077" i="1000"/>
  <c r="W1076" i="1000" s="1"/>
  <c r="X1077" i="1000"/>
  <c r="X1076" i="1000" s="1"/>
  <c r="Y1077" i="1000"/>
  <c r="Y1076" i="1000" s="1"/>
  <c r="Z1077" i="1000"/>
  <c r="AA1077" i="1000"/>
  <c r="AA1076" i="1000" s="1"/>
  <c r="AB1077" i="1000"/>
  <c r="AB1076" i="1000" s="1"/>
  <c r="T1080" i="1000"/>
  <c r="U1080" i="1000"/>
  <c r="U1079" i="1000" s="1"/>
  <c r="V1080" i="1000"/>
  <c r="V1079" i="1000" s="1"/>
  <c r="W1080" i="1000"/>
  <c r="W1079" i="1000" s="1"/>
  <c r="X1080" i="1000"/>
  <c r="X1079" i="1000" s="1"/>
  <c r="Y1080" i="1000"/>
  <c r="Y1079" i="1000" s="1"/>
  <c r="Z1080" i="1000"/>
  <c r="AA1080" i="1000"/>
  <c r="AA1079" i="1000" s="1"/>
  <c r="AB1080" i="1000"/>
  <c r="AB1079" i="1000" s="1"/>
  <c r="R1084" i="1000"/>
  <c r="S1084" i="1000"/>
  <c r="T1084" i="1000"/>
  <c r="U1084" i="1000"/>
  <c r="V1084" i="1000"/>
  <c r="W1084" i="1000"/>
  <c r="X1084" i="1000"/>
  <c r="Y1084" i="1000"/>
  <c r="Z1084" i="1000"/>
  <c r="AA1084" i="1000"/>
  <c r="AB1084" i="1000"/>
  <c r="Q1084" i="1000"/>
  <c r="R1086" i="1000"/>
  <c r="S1086" i="1000"/>
  <c r="T1086" i="1000"/>
  <c r="U1086" i="1000"/>
  <c r="V1086" i="1000"/>
  <c r="W1086" i="1000"/>
  <c r="X1086" i="1000"/>
  <c r="Y1086" i="1000"/>
  <c r="Z1086" i="1000"/>
  <c r="AA1086" i="1000"/>
  <c r="AB1086" i="1000"/>
  <c r="Q1086" i="1000"/>
  <c r="R1088" i="1000"/>
  <c r="S1088" i="1000"/>
  <c r="T1088" i="1000"/>
  <c r="U1088" i="1000"/>
  <c r="V1088" i="1000"/>
  <c r="W1088" i="1000"/>
  <c r="X1088" i="1000"/>
  <c r="Y1088" i="1000"/>
  <c r="Z1088" i="1000"/>
  <c r="AA1088" i="1000"/>
  <c r="AB1088" i="1000"/>
  <c r="Q1088" i="1000"/>
  <c r="R1090" i="1000"/>
  <c r="S1090" i="1000"/>
  <c r="T1090" i="1000"/>
  <c r="U1090" i="1000"/>
  <c r="V1090" i="1000"/>
  <c r="W1090" i="1000"/>
  <c r="X1090" i="1000"/>
  <c r="Y1090" i="1000"/>
  <c r="Z1090" i="1000"/>
  <c r="AA1090" i="1000"/>
  <c r="AB1090" i="1000"/>
  <c r="Q1090" i="1000"/>
  <c r="R1092" i="1000"/>
  <c r="S1092" i="1000"/>
  <c r="T1092" i="1000"/>
  <c r="U1092" i="1000"/>
  <c r="V1092" i="1000"/>
  <c r="W1092" i="1000"/>
  <c r="X1092" i="1000"/>
  <c r="Y1092" i="1000"/>
  <c r="Z1092" i="1000"/>
  <c r="AA1092" i="1000"/>
  <c r="AB1092" i="1000"/>
  <c r="Q1092" i="1000"/>
  <c r="T1096" i="1000"/>
  <c r="U1096" i="1000"/>
  <c r="V1096" i="1000"/>
  <c r="W1096" i="1000"/>
  <c r="X1096" i="1000"/>
  <c r="Y1096" i="1000"/>
  <c r="Z1096" i="1000"/>
  <c r="AA1096" i="1000"/>
  <c r="AB1096" i="1000"/>
  <c r="T1098" i="1000"/>
  <c r="U1098" i="1000"/>
  <c r="V1098" i="1000"/>
  <c r="W1098" i="1000"/>
  <c r="X1098" i="1000"/>
  <c r="Y1098" i="1000"/>
  <c r="Z1098" i="1000"/>
  <c r="AA1098" i="1000"/>
  <c r="AB1098" i="1000"/>
  <c r="T1101" i="1000"/>
  <c r="U1101" i="1000"/>
  <c r="U1100" i="1000" s="1"/>
  <c r="V1101" i="1000"/>
  <c r="V1100" i="1000" s="1"/>
  <c r="W1101" i="1000"/>
  <c r="W1100" i="1000" s="1"/>
  <c r="X1101" i="1000"/>
  <c r="X1100" i="1000" s="1"/>
  <c r="Y1101" i="1000"/>
  <c r="Y1100" i="1000" s="1"/>
  <c r="Z1101" i="1000"/>
  <c r="AA1101" i="1000"/>
  <c r="AA1100" i="1000" s="1"/>
  <c r="AB1101" i="1000"/>
  <c r="AB1100" i="1000" s="1"/>
  <c r="T1106" i="1000"/>
  <c r="U1106" i="1000"/>
  <c r="U1105" i="1000" s="1"/>
  <c r="V1106" i="1000"/>
  <c r="V1105" i="1000" s="1"/>
  <c r="W1106" i="1000"/>
  <c r="W1105" i="1000" s="1"/>
  <c r="X1106" i="1000"/>
  <c r="X1105" i="1000" s="1"/>
  <c r="Y1106" i="1000"/>
  <c r="Y1105" i="1000" s="1"/>
  <c r="Z1106" i="1000"/>
  <c r="AA1106" i="1000"/>
  <c r="AA1105" i="1000" s="1"/>
  <c r="AB1106" i="1000"/>
  <c r="AB1105" i="1000" s="1"/>
  <c r="T1115" i="1000"/>
  <c r="U1115" i="1000"/>
  <c r="U1114" i="1000" s="1"/>
  <c r="V1115" i="1000"/>
  <c r="V1114" i="1000" s="1"/>
  <c r="W1115" i="1000"/>
  <c r="W1114" i="1000" s="1"/>
  <c r="X1115" i="1000"/>
  <c r="X1114" i="1000" s="1"/>
  <c r="Y1115" i="1000"/>
  <c r="Y1114" i="1000" s="1"/>
  <c r="Z1115" i="1000"/>
  <c r="AA1115" i="1000"/>
  <c r="AA1114" i="1000" s="1"/>
  <c r="AB1115" i="1000"/>
  <c r="AB1114" i="1000" s="1"/>
  <c r="T1122" i="1000"/>
  <c r="U1122" i="1000"/>
  <c r="V1122" i="1000"/>
  <c r="W1122" i="1000"/>
  <c r="X1122" i="1000"/>
  <c r="Y1122" i="1000"/>
  <c r="Z1122" i="1000"/>
  <c r="AA1122" i="1000"/>
  <c r="T1127" i="1000"/>
  <c r="U1127" i="1000"/>
  <c r="V1127" i="1000"/>
  <c r="W1127" i="1000"/>
  <c r="X1127" i="1000"/>
  <c r="Y1127" i="1000"/>
  <c r="Z1127" i="1000"/>
  <c r="AA1127" i="1000"/>
  <c r="AB1127" i="1000"/>
  <c r="T1129" i="1000"/>
  <c r="U1129" i="1000"/>
  <c r="V1129" i="1000"/>
  <c r="W1129" i="1000"/>
  <c r="X1129" i="1000"/>
  <c r="Y1129" i="1000"/>
  <c r="Z1129" i="1000"/>
  <c r="AA1129" i="1000"/>
  <c r="AB1129" i="1000"/>
  <c r="T1132" i="1000"/>
  <c r="U1132" i="1000"/>
  <c r="V1132" i="1000"/>
  <c r="W1132" i="1000"/>
  <c r="X1132" i="1000"/>
  <c r="Y1132" i="1000"/>
  <c r="Z1132" i="1000"/>
  <c r="AA1132" i="1000"/>
  <c r="AB1132" i="1000"/>
  <c r="T1134" i="1000"/>
  <c r="U1134" i="1000"/>
  <c r="V1134" i="1000"/>
  <c r="W1134" i="1000"/>
  <c r="X1134" i="1000"/>
  <c r="Y1134" i="1000"/>
  <c r="Z1134" i="1000"/>
  <c r="AA1134" i="1000"/>
  <c r="AB1134" i="1000"/>
  <c r="T1137" i="1000"/>
  <c r="U1137" i="1000"/>
  <c r="V1137" i="1000"/>
  <c r="W1137" i="1000"/>
  <c r="X1137" i="1000"/>
  <c r="Y1137" i="1000"/>
  <c r="Z1137" i="1000"/>
  <c r="AA1137" i="1000"/>
  <c r="T1140" i="1000"/>
  <c r="U1140" i="1000"/>
  <c r="V1140" i="1000"/>
  <c r="W1140" i="1000"/>
  <c r="X1140" i="1000"/>
  <c r="Y1140" i="1000"/>
  <c r="Z1140" i="1000"/>
  <c r="AA1140" i="1000"/>
  <c r="AB1140" i="1000"/>
  <c r="T1145" i="1000"/>
  <c r="U1145" i="1000"/>
  <c r="U1144" i="1000" s="1"/>
  <c r="V1145" i="1000"/>
  <c r="V1144" i="1000" s="1"/>
  <c r="W1145" i="1000"/>
  <c r="W1144" i="1000" s="1"/>
  <c r="X1145" i="1000"/>
  <c r="X1144" i="1000" s="1"/>
  <c r="Y1145" i="1000"/>
  <c r="Y1144" i="1000" s="1"/>
  <c r="Z1145" i="1000"/>
  <c r="AA1145" i="1000"/>
  <c r="AA1144" i="1000" s="1"/>
  <c r="AB1145" i="1000"/>
  <c r="AB1144" i="1000" s="1"/>
  <c r="T1154" i="1000"/>
  <c r="U1154" i="1000"/>
  <c r="U1153" i="1000" s="1"/>
  <c r="V1154" i="1000"/>
  <c r="V1153" i="1000" s="1"/>
  <c r="W1154" i="1000"/>
  <c r="W1153" i="1000" s="1"/>
  <c r="X1154" i="1000"/>
  <c r="X1153" i="1000" s="1"/>
  <c r="Y1154" i="1000"/>
  <c r="Y1153" i="1000" s="1"/>
  <c r="Z1154" i="1000"/>
  <c r="AA1154" i="1000"/>
  <c r="AA1153" i="1000" s="1"/>
  <c r="AB1154" i="1000"/>
  <c r="AB1153" i="1000" s="1"/>
  <c r="T1157" i="1000"/>
  <c r="U1157" i="1000"/>
  <c r="U1156" i="1000" s="1"/>
  <c r="V1157" i="1000"/>
  <c r="V1156" i="1000" s="1"/>
  <c r="W1157" i="1000"/>
  <c r="W1156" i="1000" s="1"/>
  <c r="X1157" i="1000"/>
  <c r="X1156" i="1000" s="1"/>
  <c r="Y1157" i="1000"/>
  <c r="Y1156" i="1000" s="1"/>
  <c r="Z1157" i="1000"/>
  <c r="AA1157" i="1000"/>
  <c r="AA1156" i="1000" s="1"/>
  <c r="AB1157" i="1000"/>
  <c r="AB1156" i="1000" s="1"/>
  <c r="T1160" i="1000"/>
  <c r="U1160" i="1000"/>
  <c r="U1159" i="1000" s="1"/>
  <c r="V1160" i="1000"/>
  <c r="V1159" i="1000" s="1"/>
  <c r="W1160" i="1000"/>
  <c r="W1159" i="1000" s="1"/>
  <c r="X1160" i="1000"/>
  <c r="X1159" i="1000" s="1"/>
  <c r="Y1160" i="1000"/>
  <c r="Y1159" i="1000" s="1"/>
  <c r="Z1160" i="1000"/>
  <c r="AA1160" i="1000"/>
  <c r="AA1159" i="1000" s="1"/>
  <c r="AB1160" i="1000"/>
  <c r="AB1159" i="1000" s="1"/>
  <c r="T1173" i="1000"/>
  <c r="U1173" i="1000"/>
  <c r="U1172" i="1000" s="1"/>
  <c r="U1171" i="1000" s="1"/>
  <c r="V1173" i="1000"/>
  <c r="V1172" i="1000" s="1"/>
  <c r="V1171" i="1000" s="1"/>
  <c r="W1173" i="1000"/>
  <c r="W1172" i="1000" s="1"/>
  <c r="W1171" i="1000" s="1"/>
  <c r="X1173" i="1000"/>
  <c r="X1172" i="1000" s="1"/>
  <c r="X1171" i="1000" s="1"/>
  <c r="Y1173" i="1000"/>
  <c r="Y1172" i="1000" s="1"/>
  <c r="Y1171" i="1000" s="1"/>
  <c r="Z1173" i="1000"/>
  <c r="AA1173" i="1000"/>
  <c r="AA1172" i="1000" s="1"/>
  <c r="AA1171" i="1000" s="1"/>
  <c r="AB1173" i="1000"/>
  <c r="AB1172" i="1000" s="1"/>
  <c r="AB1171" i="1000" s="1"/>
  <c r="T1177" i="1000"/>
  <c r="U1177" i="1000"/>
  <c r="V1177" i="1000"/>
  <c r="W1177" i="1000"/>
  <c r="X1177" i="1000"/>
  <c r="Y1177" i="1000"/>
  <c r="Z1177" i="1000"/>
  <c r="AA1177" i="1000"/>
  <c r="AB1177" i="1000"/>
  <c r="T1179" i="1000"/>
  <c r="U1179" i="1000"/>
  <c r="V1179" i="1000"/>
  <c r="W1179" i="1000"/>
  <c r="X1179" i="1000"/>
  <c r="Y1179" i="1000"/>
  <c r="Z1179" i="1000"/>
  <c r="AA1179" i="1000"/>
  <c r="AB1179" i="1000"/>
  <c r="T1182" i="1000"/>
  <c r="U1182" i="1000"/>
  <c r="U1181" i="1000" s="1"/>
  <c r="V1182" i="1000"/>
  <c r="V1181" i="1000" s="1"/>
  <c r="W1182" i="1000"/>
  <c r="W1181" i="1000" s="1"/>
  <c r="X1182" i="1000"/>
  <c r="X1181" i="1000" s="1"/>
  <c r="Y1182" i="1000"/>
  <c r="Y1181" i="1000" s="1"/>
  <c r="Z1182" i="1000"/>
  <c r="AA1182" i="1000"/>
  <c r="AA1181" i="1000" s="1"/>
  <c r="AB1182" i="1000"/>
  <c r="AB1181" i="1000" s="1"/>
  <c r="T1187" i="1000"/>
  <c r="U1187" i="1000"/>
  <c r="U1186" i="1000" s="1"/>
  <c r="U1185" i="1000" s="1"/>
  <c r="U1184" i="1000" s="1"/>
  <c r="V1187" i="1000"/>
  <c r="V1186" i="1000" s="1"/>
  <c r="V1185" i="1000" s="1"/>
  <c r="V1184" i="1000" s="1"/>
  <c r="W1187" i="1000"/>
  <c r="W1186" i="1000" s="1"/>
  <c r="W1185" i="1000" s="1"/>
  <c r="W1184" i="1000" s="1"/>
  <c r="X1187" i="1000"/>
  <c r="X1186" i="1000" s="1"/>
  <c r="X1185" i="1000" s="1"/>
  <c r="X1184" i="1000" s="1"/>
  <c r="Y1187" i="1000"/>
  <c r="Y1186" i="1000" s="1"/>
  <c r="Y1185" i="1000" s="1"/>
  <c r="Y1184" i="1000" s="1"/>
  <c r="Z1187" i="1000"/>
  <c r="AA1187" i="1000"/>
  <c r="AA1186" i="1000" s="1"/>
  <c r="AA1185" i="1000" s="1"/>
  <c r="AA1184" i="1000" s="1"/>
  <c r="AB1187" i="1000"/>
  <c r="AB1186" i="1000" s="1"/>
  <c r="AB1185" i="1000" s="1"/>
  <c r="AB1184" i="1000" s="1"/>
  <c r="R1164" i="1000"/>
  <c r="R1163" i="1000" s="1"/>
  <c r="R1162" i="1000" s="1"/>
  <c r="S1164" i="1000"/>
  <c r="S1163" i="1000" s="1"/>
  <c r="S1162" i="1000" s="1"/>
  <c r="T1164" i="1000"/>
  <c r="U1164" i="1000"/>
  <c r="U1163" i="1000" s="1"/>
  <c r="U1162" i="1000" s="1"/>
  <c r="V1164" i="1000"/>
  <c r="V1163" i="1000" s="1"/>
  <c r="V1162" i="1000" s="1"/>
  <c r="W1164" i="1000"/>
  <c r="W1163" i="1000" s="1"/>
  <c r="W1162" i="1000" s="1"/>
  <c r="X1164" i="1000"/>
  <c r="X1163" i="1000" s="1"/>
  <c r="X1162" i="1000" s="1"/>
  <c r="Y1164" i="1000"/>
  <c r="Y1163" i="1000" s="1"/>
  <c r="Y1162" i="1000" s="1"/>
  <c r="Z1164" i="1000"/>
  <c r="AA1164" i="1000"/>
  <c r="AA1163" i="1000" s="1"/>
  <c r="AA1162" i="1000" s="1"/>
  <c r="AB1164" i="1000"/>
  <c r="T1203" i="1000"/>
  <c r="U1203" i="1000"/>
  <c r="U1202" i="1000" s="1"/>
  <c r="V1203" i="1000"/>
  <c r="V1202" i="1000" s="1"/>
  <c r="W1203" i="1000"/>
  <c r="W1202" i="1000" s="1"/>
  <c r="X1203" i="1000"/>
  <c r="X1202" i="1000" s="1"/>
  <c r="Y1203" i="1000"/>
  <c r="Y1202" i="1000" s="1"/>
  <c r="Z1203" i="1000"/>
  <c r="AB1203" i="1000"/>
  <c r="AB1202" i="1000" s="1"/>
  <c r="S1206" i="1000"/>
  <c r="S1205" i="1000" s="1"/>
  <c r="T1206" i="1000"/>
  <c r="U1206" i="1000"/>
  <c r="U1205" i="1000" s="1"/>
  <c r="V1206" i="1000"/>
  <c r="V1205" i="1000" s="1"/>
  <c r="W1206" i="1000"/>
  <c r="W1205" i="1000" s="1"/>
  <c r="X1206" i="1000"/>
  <c r="X1205" i="1000" s="1"/>
  <c r="Y1206" i="1000"/>
  <c r="Y1205" i="1000" s="1"/>
  <c r="Z1206" i="1000"/>
  <c r="AA1206" i="1000"/>
  <c r="AA1205" i="1000" s="1"/>
  <c r="AB1206" i="1000"/>
  <c r="AB1205" i="1000" s="1"/>
  <c r="R1208" i="1000"/>
  <c r="S1208" i="1000"/>
  <c r="T1208" i="1000"/>
  <c r="U1208" i="1000"/>
  <c r="V1208" i="1000"/>
  <c r="W1208" i="1000"/>
  <c r="X1208" i="1000"/>
  <c r="Y1208" i="1000"/>
  <c r="Z1208" i="1000"/>
  <c r="AA1208" i="1000"/>
  <c r="AB1208" i="1000"/>
  <c r="S1212" i="1000"/>
  <c r="T1212" i="1000"/>
  <c r="U1212" i="1000"/>
  <c r="V1212" i="1000"/>
  <c r="W1212" i="1000"/>
  <c r="X1212" i="1000"/>
  <c r="Y1212" i="1000"/>
  <c r="Z1212" i="1000"/>
  <c r="AA1212" i="1000"/>
  <c r="AB1212" i="1000"/>
  <c r="S1214" i="1000"/>
  <c r="T1214" i="1000"/>
  <c r="U1214" i="1000"/>
  <c r="V1214" i="1000"/>
  <c r="W1214" i="1000"/>
  <c r="X1214" i="1000"/>
  <c r="Y1214" i="1000"/>
  <c r="Z1214" i="1000"/>
  <c r="AA1214" i="1000"/>
  <c r="AB1214" i="1000"/>
  <c r="S1217" i="1000"/>
  <c r="S1216" i="1000" s="1"/>
  <c r="T1217" i="1000"/>
  <c r="U1217" i="1000"/>
  <c r="U1216" i="1000" s="1"/>
  <c r="V1217" i="1000"/>
  <c r="V1216" i="1000" s="1"/>
  <c r="W1217" i="1000"/>
  <c r="W1216" i="1000" s="1"/>
  <c r="X1217" i="1000"/>
  <c r="X1216" i="1000" s="1"/>
  <c r="Y1217" i="1000"/>
  <c r="Y1216" i="1000" s="1"/>
  <c r="Z1217" i="1000"/>
  <c r="AA1217" i="1000"/>
  <c r="AA1216" i="1000" s="1"/>
  <c r="AB1217" i="1000"/>
  <c r="AB1216" i="1000" s="1"/>
  <c r="S1222" i="1000"/>
  <c r="T1222" i="1000"/>
  <c r="U1222" i="1000"/>
  <c r="V1222" i="1000"/>
  <c r="W1222" i="1000"/>
  <c r="X1222" i="1000"/>
  <c r="Y1222" i="1000"/>
  <c r="Z1222" i="1000"/>
  <c r="AA1222" i="1000"/>
  <c r="AB1222" i="1000"/>
  <c r="S1224" i="1000"/>
  <c r="T1224" i="1000"/>
  <c r="U1224" i="1000"/>
  <c r="V1224" i="1000"/>
  <c r="W1224" i="1000"/>
  <c r="X1224" i="1000"/>
  <c r="Y1224" i="1000"/>
  <c r="Z1224" i="1000"/>
  <c r="AA1224" i="1000"/>
  <c r="AB1224" i="1000"/>
  <c r="R1226" i="1000"/>
  <c r="S1226" i="1000"/>
  <c r="T1226" i="1000"/>
  <c r="U1226" i="1000"/>
  <c r="V1226" i="1000"/>
  <c r="W1226" i="1000"/>
  <c r="X1226" i="1000"/>
  <c r="Y1226" i="1000"/>
  <c r="Z1226" i="1000"/>
  <c r="AA1226" i="1000"/>
  <c r="AB1226" i="1000"/>
  <c r="Q1226" i="1000"/>
  <c r="R1228" i="1000"/>
  <c r="S1228" i="1000"/>
  <c r="T1228" i="1000"/>
  <c r="U1228" i="1000"/>
  <c r="V1228" i="1000"/>
  <c r="W1228" i="1000"/>
  <c r="X1228" i="1000"/>
  <c r="Y1228" i="1000"/>
  <c r="Z1228" i="1000"/>
  <c r="AA1228" i="1000"/>
  <c r="AB1228" i="1000"/>
  <c r="Q1228" i="1000"/>
  <c r="S1231" i="1000"/>
  <c r="T1231" i="1000"/>
  <c r="U1231" i="1000"/>
  <c r="V1231" i="1000"/>
  <c r="W1231" i="1000"/>
  <c r="X1231" i="1000"/>
  <c r="Y1231" i="1000"/>
  <c r="Z1231" i="1000"/>
  <c r="AA1231" i="1000"/>
  <c r="AB1231" i="1000"/>
  <c r="R1234" i="1000"/>
  <c r="S1234" i="1000"/>
  <c r="T1234" i="1000"/>
  <c r="U1234" i="1000"/>
  <c r="V1234" i="1000"/>
  <c r="W1234" i="1000"/>
  <c r="X1234" i="1000"/>
  <c r="Y1234" i="1000"/>
  <c r="Z1234" i="1000"/>
  <c r="AA1234" i="1000"/>
  <c r="AB1234" i="1000"/>
  <c r="Q1234" i="1000"/>
  <c r="S1238" i="1000"/>
  <c r="T1238" i="1000"/>
  <c r="U1238" i="1000"/>
  <c r="V1238" i="1000"/>
  <c r="W1238" i="1000"/>
  <c r="X1238" i="1000"/>
  <c r="Y1238" i="1000"/>
  <c r="Z1238" i="1000"/>
  <c r="AA1238" i="1000"/>
  <c r="AB1238" i="1000"/>
  <c r="R1241" i="1000"/>
  <c r="S1241" i="1000"/>
  <c r="T1241" i="1000"/>
  <c r="U1241" i="1000"/>
  <c r="V1241" i="1000"/>
  <c r="W1241" i="1000"/>
  <c r="X1241" i="1000"/>
  <c r="Y1241" i="1000"/>
  <c r="Z1241" i="1000"/>
  <c r="AA1241" i="1000"/>
  <c r="AB1241" i="1000"/>
  <c r="Q1241" i="1000"/>
  <c r="S1243" i="1000"/>
  <c r="T1243" i="1000"/>
  <c r="U1243" i="1000"/>
  <c r="V1243" i="1000"/>
  <c r="W1243" i="1000"/>
  <c r="X1243" i="1000"/>
  <c r="Y1243" i="1000"/>
  <c r="Z1243" i="1000"/>
  <c r="AA1243" i="1000"/>
  <c r="AB1243" i="1000"/>
  <c r="S1245" i="1000"/>
  <c r="T1245" i="1000"/>
  <c r="U1245" i="1000"/>
  <c r="V1245" i="1000"/>
  <c r="W1245" i="1000"/>
  <c r="X1245" i="1000"/>
  <c r="Y1245" i="1000"/>
  <c r="Z1245" i="1000"/>
  <c r="AA1245" i="1000"/>
  <c r="AB1245" i="1000"/>
  <c r="S1248" i="1000"/>
  <c r="T1248" i="1000"/>
  <c r="U1248" i="1000"/>
  <c r="V1248" i="1000"/>
  <c r="W1248" i="1000"/>
  <c r="X1248" i="1000"/>
  <c r="Y1248" i="1000"/>
  <c r="Z1248" i="1000"/>
  <c r="AA1248" i="1000"/>
  <c r="AB1248" i="1000"/>
  <c r="S1250" i="1000"/>
  <c r="T1250" i="1000"/>
  <c r="U1250" i="1000"/>
  <c r="V1250" i="1000"/>
  <c r="W1250" i="1000"/>
  <c r="X1250" i="1000"/>
  <c r="Y1250" i="1000"/>
  <c r="Z1250" i="1000"/>
  <c r="AA1250" i="1000"/>
  <c r="AB1250" i="1000"/>
  <c r="S1253" i="1000"/>
  <c r="T1253" i="1000"/>
  <c r="U1253" i="1000"/>
  <c r="V1253" i="1000"/>
  <c r="W1253" i="1000"/>
  <c r="X1253" i="1000"/>
  <c r="Y1253" i="1000"/>
  <c r="Z1253" i="1000"/>
  <c r="AA1253" i="1000"/>
  <c r="AB1253" i="1000"/>
  <c r="S1256" i="1000"/>
  <c r="T1256" i="1000"/>
  <c r="U1256" i="1000"/>
  <c r="V1256" i="1000"/>
  <c r="W1256" i="1000"/>
  <c r="X1256" i="1000"/>
  <c r="Y1256" i="1000"/>
  <c r="Z1256" i="1000"/>
  <c r="AA1256" i="1000"/>
  <c r="AB1256" i="1000"/>
  <c r="S1258" i="1000"/>
  <c r="T1258" i="1000"/>
  <c r="U1258" i="1000"/>
  <c r="V1258" i="1000"/>
  <c r="W1258" i="1000"/>
  <c r="X1258" i="1000"/>
  <c r="Y1258" i="1000"/>
  <c r="Z1258" i="1000"/>
  <c r="AA1258" i="1000"/>
  <c r="AB1258" i="1000"/>
  <c r="S1262" i="1000"/>
  <c r="T1262" i="1000"/>
  <c r="U1262" i="1000"/>
  <c r="V1262" i="1000"/>
  <c r="W1262" i="1000"/>
  <c r="X1262" i="1000"/>
  <c r="Y1262" i="1000"/>
  <c r="Z1262" i="1000"/>
  <c r="AA1262" i="1000"/>
  <c r="AB1262" i="1000"/>
  <c r="R1264" i="1000"/>
  <c r="S1264" i="1000"/>
  <c r="T1264" i="1000"/>
  <c r="U1264" i="1000"/>
  <c r="V1264" i="1000"/>
  <c r="W1264" i="1000"/>
  <c r="X1264" i="1000"/>
  <c r="Y1264" i="1000"/>
  <c r="Z1264" i="1000"/>
  <c r="AA1264" i="1000"/>
  <c r="AB1264" i="1000"/>
  <c r="Q1264" i="1000"/>
  <c r="S1266" i="1000"/>
  <c r="T1266" i="1000"/>
  <c r="U1266" i="1000"/>
  <c r="V1266" i="1000"/>
  <c r="W1266" i="1000"/>
  <c r="X1266" i="1000"/>
  <c r="Y1266" i="1000"/>
  <c r="Z1266" i="1000"/>
  <c r="AA1266" i="1000"/>
  <c r="AB1266" i="1000"/>
  <c r="R1268" i="1000"/>
  <c r="S1268" i="1000"/>
  <c r="T1268" i="1000"/>
  <c r="U1268" i="1000"/>
  <c r="V1268" i="1000"/>
  <c r="W1268" i="1000"/>
  <c r="X1268" i="1000"/>
  <c r="Y1268" i="1000"/>
  <c r="Z1268" i="1000"/>
  <c r="AA1268" i="1000"/>
  <c r="AB1268" i="1000"/>
  <c r="Q1268" i="1000"/>
  <c r="S1271" i="1000"/>
  <c r="T1271" i="1000"/>
  <c r="U1271" i="1000"/>
  <c r="V1271" i="1000"/>
  <c r="W1271" i="1000"/>
  <c r="X1271" i="1000"/>
  <c r="Y1271" i="1000"/>
  <c r="Z1271" i="1000"/>
  <c r="AA1271" i="1000"/>
  <c r="AB1271" i="1000"/>
  <c r="S1273" i="1000"/>
  <c r="T1273" i="1000"/>
  <c r="U1273" i="1000"/>
  <c r="V1273" i="1000"/>
  <c r="W1273" i="1000"/>
  <c r="X1273" i="1000"/>
  <c r="Y1273" i="1000"/>
  <c r="Z1273" i="1000"/>
  <c r="AA1273" i="1000"/>
  <c r="AB1273" i="1000"/>
  <c r="R1276" i="1000"/>
  <c r="R1275" i="1000" s="1"/>
  <c r="S1276" i="1000"/>
  <c r="S1275" i="1000" s="1"/>
  <c r="T1276" i="1000"/>
  <c r="U1276" i="1000"/>
  <c r="U1275" i="1000" s="1"/>
  <c r="V1276" i="1000"/>
  <c r="V1275" i="1000" s="1"/>
  <c r="W1276" i="1000"/>
  <c r="W1275" i="1000" s="1"/>
  <c r="X1276" i="1000"/>
  <c r="X1275" i="1000" s="1"/>
  <c r="Y1276" i="1000"/>
  <c r="Y1275" i="1000" s="1"/>
  <c r="Z1276" i="1000"/>
  <c r="AA1276" i="1000"/>
  <c r="AA1275" i="1000" s="1"/>
  <c r="AB1276" i="1000"/>
  <c r="AB1275" i="1000" s="1"/>
  <c r="Q1276" i="1000"/>
  <c r="T1279" i="1000"/>
  <c r="U1279" i="1000"/>
  <c r="V1279" i="1000"/>
  <c r="W1279" i="1000"/>
  <c r="X1279" i="1000"/>
  <c r="Y1279" i="1000"/>
  <c r="Z1279" i="1000"/>
  <c r="AA1279" i="1000"/>
  <c r="AB1279" i="1000"/>
  <c r="R1281" i="1000"/>
  <c r="S1281" i="1000"/>
  <c r="T1281" i="1000"/>
  <c r="U1281" i="1000"/>
  <c r="V1281" i="1000"/>
  <c r="W1281" i="1000"/>
  <c r="X1281" i="1000"/>
  <c r="Y1281" i="1000"/>
  <c r="Z1281" i="1000"/>
  <c r="AA1281" i="1000"/>
  <c r="AB1281" i="1000"/>
  <c r="Q1281" i="1000"/>
  <c r="T1284" i="1000"/>
  <c r="U1284" i="1000"/>
  <c r="U1283" i="1000" s="1"/>
  <c r="V1284" i="1000"/>
  <c r="V1283" i="1000" s="1"/>
  <c r="W1284" i="1000"/>
  <c r="W1283" i="1000" s="1"/>
  <c r="X1284" i="1000"/>
  <c r="X1283" i="1000" s="1"/>
  <c r="Y1284" i="1000"/>
  <c r="Y1283" i="1000" s="1"/>
  <c r="Z1284" i="1000"/>
  <c r="AA1284" i="1000"/>
  <c r="AA1283" i="1000" s="1"/>
  <c r="AB1284" i="1000"/>
  <c r="AB1283" i="1000" s="1"/>
  <c r="T1287" i="1000"/>
  <c r="U1287" i="1000"/>
  <c r="U1286" i="1000" s="1"/>
  <c r="V1287" i="1000"/>
  <c r="V1286" i="1000" s="1"/>
  <c r="W1287" i="1000"/>
  <c r="W1286" i="1000" s="1"/>
  <c r="X1287" i="1000"/>
  <c r="X1286" i="1000" s="1"/>
  <c r="Y1287" i="1000"/>
  <c r="Y1286" i="1000" s="1"/>
  <c r="Z1287" i="1000"/>
  <c r="AA1287" i="1000"/>
  <c r="AA1286" i="1000" s="1"/>
  <c r="AB1287" i="1000"/>
  <c r="AB1286" i="1000" s="1"/>
  <c r="T1291" i="1000"/>
  <c r="U1291" i="1000"/>
  <c r="U1290" i="1000" s="1"/>
  <c r="U1289" i="1000" s="1"/>
  <c r="V1291" i="1000"/>
  <c r="V1290" i="1000" s="1"/>
  <c r="V1289" i="1000" s="1"/>
  <c r="W1291" i="1000"/>
  <c r="W1290" i="1000" s="1"/>
  <c r="W1289" i="1000" s="1"/>
  <c r="X1291" i="1000"/>
  <c r="X1290" i="1000" s="1"/>
  <c r="X1289" i="1000" s="1"/>
  <c r="Y1291" i="1000"/>
  <c r="Y1290" i="1000" s="1"/>
  <c r="Y1289" i="1000" s="1"/>
  <c r="Z1291" i="1000"/>
  <c r="AA1291" i="1000"/>
  <c r="AA1290" i="1000" s="1"/>
  <c r="AA1289" i="1000" s="1"/>
  <c r="AB1291" i="1000"/>
  <c r="AB1290" i="1000" s="1"/>
  <c r="AB1289" i="1000" s="1"/>
  <c r="T1299" i="1000"/>
  <c r="U1299" i="1000"/>
  <c r="U1298" i="1000" s="1"/>
  <c r="V1299" i="1000"/>
  <c r="V1298" i="1000" s="1"/>
  <c r="W1299" i="1000"/>
  <c r="W1298" i="1000" s="1"/>
  <c r="X1299" i="1000"/>
  <c r="X1298" i="1000" s="1"/>
  <c r="Y1299" i="1000"/>
  <c r="Y1298" i="1000" s="1"/>
  <c r="Z1299" i="1000"/>
  <c r="AB1299" i="1000"/>
  <c r="AB1298" i="1000" s="1"/>
  <c r="T1302" i="1000"/>
  <c r="U1302" i="1000"/>
  <c r="U1301" i="1000" s="1"/>
  <c r="V1302" i="1000"/>
  <c r="V1301" i="1000" s="1"/>
  <c r="W1302" i="1000"/>
  <c r="W1301" i="1000" s="1"/>
  <c r="X1302" i="1000"/>
  <c r="X1301" i="1000" s="1"/>
  <c r="Y1302" i="1000"/>
  <c r="Y1301" i="1000" s="1"/>
  <c r="Z1302" i="1000"/>
  <c r="AA1302" i="1000"/>
  <c r="AA1301" i="1000" s="1"/>
  <c r="AB1302" i="1000"/>
  <c r="AB1301" i="1000" s="1"/>
  <c r="T1306" i="1000"/>
  <c r="U1306" i="1000"/>
  <c r="V1306" i="1000"/>
  <c r="W1306" i="1000"/>
  <c r="X1306" i="1000"/>
  <c r="Y1306" i="1000"/>
  <c r="Z1306" i="1000"/>
  <c r="AA1306" i="1000"/>
  <c r="AB1306" i="1000"/>
  <c r="T1308" i="1000"/>
  <c r="U1308" i="1000"/>
  <c r="V1308" i="1000"/>
  <c r="W1308" i="1000"/>
  <c r="X1308" i="1000"/>
  <c r="Y1308" i="1000"/>
  <c r="Z1308" i="1000"/>
  <c r="AA1308" i="1000"/>
  <c r="AB1308" i="1000"/>
  <c r="T1312" i="1000"/>
  <c r="U1312" i="1000"/>
  <c r="U1311" i="1000" s="1"/>
  <c r="U1310" i="1000" s="1"/>
  <c r="V1312" i="1000"/>
  <c r="V1311" i="1000" s="1"/>
  <c r="V1310" i="1000" s="1"/>
  <c r="W1312" i="1000"/>
  <c r="W1311" i="1000" s="1"/>
  <c r="W1310" i="1000" s="1"/>
  <c r="X1312" i="1000"/>
  <c r="X1311" i="1000" s="1"/>
  <c r="X1310" i="1000" s="1"/>
  <c r="Y1312" i="1000"/>
  <c r="Y1311" i="1000" s="1"/>
  <c r="Y1310" i="1000" s="1"/>
  <c r="Z1312" i="1000"/>
  <c r="AA1312" i="1000"/>
  <c r="AA1311" i="1000" s="1"/>
  <c r="AA1310" i="1000" s="1"/>
  <c r="AB1312" i="1000"/>
  <c r="AB1311" i="1000" s="1"/>
  <c r="AB1310" i="1000" s="1"/>
  <c r="T1317" i="1000"/>
  <c r="U1317" i="1000"/>
  <c r="V1317" i="1000"/>
  <c r="W1317" i="1000"/>
  <c r="X1317" i="1000"/>
  <c r="Y1317" i="1000"/>
  <c r="Z1317" i="1000"/>
  <c r="AA1317" i="1000"/>
  <c r="AB1317" i="1000"/>
  <c r="T1319" i="1000"/>
  <c r="U1319" i="1000"/>
  <c r="V1319" i="1000"/>
  <c r="W1319" i="1000"/>
  <c r="X1319" i="1000"/>
  <c r="Y1319" i="1000"/>
  <c r="Z1319" i="1000"/>
  <c r="AA1319" i="1000"/>
  <c r="AB1319" i="1000"/>
  <c r="T1321" i="1000"/>
  <c r="U1321" i="1000"/>
  <c r="V1321" i="1000"/>
  <c r="W1321" i="1000"/>
  <c r="X1321" i="1000"/>
  <c r="Y1321" i="1000"/>
  <c r="Z1321" i="1000"/>
  <c r="AA1321" i="1000"/>
  <c r="AB1321" i="1000"/>
  <c r="T1323" i="1000"/>
  <c r="U1323" i="1000"/>
  <c r="V1323" i="1000"/>
  <c r="W1323" i="1000"/>
  <c r="X1323" i="1000"/>
  <c r="Y1323" i="1000"/>
  <c r="Z1323" i="1000"/>
  <c r="AA1323" i="1000"/>
  <c r="AB1323" i="1000"/>
  <c r="T1325" i="1000"/>
  <c r="U1325" i="1000"/>
  <c r="V1325" i="1000"/>
  <c r="W1325" i="1000"/>
  <c r="X1325" i="1000"/>
  <c r="Y1325" i="1000"/>
  <c r="Z1325" i="1000"/>
  <c r="AA1325" i="1000"/>
  <c r="AB1325" i="1000"/>
  <c r="T1327" i="1000"/>
  <c r="U1327" i="1000"/>
  <c r="V1327" i="1000"/>
  <c r="W1327" i="1000"/>
  <c r="X1327" i="1000"/>
  <c r="Y1327" i="1000"/>
  <c r="Z1327" i="1000"/>
  <c r="AA1327" i="1000"/>
  <c r="AB1327" i="1000"/>
  <c r="T1329" i="1000"/>
  <c r="U1329" i="1000"/>
  <c r="V1329" i="1000"/>
  <c r="W1329" i="1000"/>
  <c r="X1329" i="1000"/>
  <c r="Y1329" i="1000"/>
  <c r="Z1329" i="1000"/>
  <c r="AA1329" i="1000"/>
  <c r="AB1329" i="1000"/>
  <c r="T1332" i="1000"/>
  <c r="U1332" i="1000"/>
  <c r="V1332" i="1000"/>
  <c r="W1332" i="1000"/>
  <c r="X1332" i="1000"/>
  <c r="Y1332" i="1000"/>
  <c r="Z1332" i="1000"/>
  <c r="AA1332" i="1000"/>
  <c r="AB1332" i="1000"/>
  <c r="T1334" i="1000"/>
  <c r="U1334" i="1000"/>
  <c r="V1334" i="1000"/>
  <c r="W1334" i="1000"/>
  <c r="X1334" i="1000"/>
  <c r="Y1334" i="1000"/>
  <c r="Z1334" i="1000"/>
  <c r="AA1334" i="1000"/>
  <c r="AB1334" i="1000"/>
  <c r="T1337" i="1000"/>
  <c r="U1337" i="1000"/>
  <c r="V1337" i="1000"/>
  <c r="W1337" i="1000"/>
  <c r="X1337" i="1000"/>
  <c r="Y1337" i="1000"/>
  <c r="Z1337" i="1000"/>
  <c r="AA1337" i="1000"/>
  <c r="AB1337" i="1000"/>
  <c r="T1339" i="1000"/>
  <c r="U1339" i="1000"/>
  <c r="V1339" i="1000"/>
  <c r="W1339" i="1000"/>
  <c r="X1339" i="1000"/>
  <c r="Y1339" i="1000"/>
  <c r="Z1339" i="1000"/>
  <c r="AA1339" i="1000"/>
  <c r="AB1339" i="1000"/>
  <c r="T1343" i="1000"/>
  <c r="U1343" i="1000"/>
  <c r="U1342" i="1000" s="1"/>
  <c r="U1341" i="1000" s="1"/>
  <c r="V1343" i="1000"/>
  <c r="V1342" i="1000" s="1"/>
  <c r="V1341" i="1000" s="1"/>
  <c r="W1343" i="1000"/>
  <c r="W1342" i="1000" s="1"/>
  <c r="W1341" i="1000" s="1"/>
  <c r="X1343" i="1000"/>
  <c r="X1342" i="1000" s="1"/>
  <c r="X1341" i="1000" s="1"/>
  <c r="Y1343" i="1000"/>
  <c r="Y1342" i="1000" s="1"/>
  <c r="Y1341" i="1000" s="1"/>
  <c r="Z1343" i="1000"/>
  <c r="AA1343" i="1000"/>
  <c r="AA1342" i="1000" s="1"/>
  <c r="AA1341" i="1000" s="1"/>
  <c r="AB1343" i="1000"/>
  <c r="AB1342" i="1000" s="1"/>
  <c r="AB1341" i="1000" s="1"/>
  <c r="T1347" i="1000"/>
  <c r="U1347" i="1000"/>
  <c r="U1346" i="1000" s="1"/>
  <c r="U1345" i="1000" s="1"/>
  <c r="V1347" i="1000"/>
  <c r="V1346" i="1000" s="1"/>
  <c r="V1345" i="1000" s="1"/>
  <c r="W1347" i="1000"/>
  <c r="W1346" i="1000" s="1"/>
  <c r="W1345" i="1000" s="1"/>
  <c r="X1347" i="1000"/>
  <c r="X1346" i="1000" s="1"/>
  <c r="X1345" i="1000" s="1"/>
  <c r="Y1347" i="1000"/>
  <c r="Y1346" i="1000" s="1"/>
  <c r="Y1345" i="1000" s="1"/>
  <c r="Z1347" i="1000"/>
  <c r="AA1347" i="1000"/>
  <c r="AA1346" i="1000" s="1"/>
  <c r="AA1345" i="1000" s="1"/>
  <c r="AB1347" i="1000"/>
  <c r="AB1346" i="1000" s="1"/>
  <c r="AB1345" i="1000" s="1"/>
  <c r="T117" i="1000"/>
  <c r="U117" i="1000"/>
  <c r="V117" i="1000"/>
  <c r="W117" i="1000"/>
  <c r="X117" i="1000"/>
  <c r="Y117" i="1000"/>
  <c r="Z117" i="1000"/>
  <c r="AA117" i="1000"/>
  <c r="AB117" i="1000"/>
  <c r="T115" i="1000"/>
  <c r="U115" i="1000"/>
  <c r="V115" i="1000"/>
  <c r="W115" i="1000"/>
  <c r="X115" i="1000"/>
  <c r="Y115" i="1000"/>
  <c r="Z115" i="1000"/>
  <c r="AB115" i="1000"/>
  <c r="T111" i="1000"/>
  <c r="U111" i="1000"/>
  <c r="U110" i="1000" s="1"/>
  <c r="V111" i="1000"/>
  <c r="V110" i="1000" s="1"/>
  <c r="W111" i="1000"/>
  <c r="W110" i="1000" s="1"/>
  <c r="X111" i="1000"/>
  <c r="X110" i="1000" s="1"/>
  <c r="Y111" i="1000"/>
  <c r="Y110" i="1000" s="1"/>
  <c r="Z111" i="1000"/>
  <c r="AA111" i="1000"/>
  <c r="AA110" i="1000" s="1"/>
  <c r="AB111" i="1000"/>
  <c r="AB110" i="1000" s="1"/>
  <c r="T108" i="1000"/>
  <c r="U108" i="1000"/>
  <c r="V108" i="1000"/>
  <c r="W108" i="1000"/>
  <c r="X108" i="1000"/>
  <c r="Y108" i="1000"/>
  <c r="Z108" i="1000"/>
  <c r="AA108" i="1000"/>
  <c r="AB108" i="1000"/>
  <c r="T106" i="1000"/>
  <c r="U106" i="1000"/>
  <c r="V106" i="1000"/>
  <c r="W106" i="1000"/>
  <c r="X106" i="1000"/>
  <c r="Y106" i="1000"/>
  <c r="Z106" i="1000"/>
  <c r="AA106" i="1000"/>
  <c r="AB106" i="1000"/>
  <c r="T103" i="1000"/>
  <c r="U103" i="1000"/>
  <c r="U102" i="1000" s="1"/>
  <c r="V103" i="1000"/>
  <c r="V102" i="1000" s="1"/>
  <c r="W103" i="1000"/>
  <c r="W102" i="1000" s="1"/>
  <c r="X103" i="1000"/>
  <c r="X102" i="1000" s="1"/>
  <c r="Y103" i="1000"/>
  <c r="Y102" i="1000" s="1"/>
  <c r="Z103" i="1000"/>
  <c r="AA103" i="1000"/>
  <c r="AA102" i="1000" s="1"/>
  <c r="AB103" i="1000"/>
  <c r="AB102" i="1000" s="1"/>
  <c r="T100" i="1000"/>
  <c r="U100" i="1000"/>
  <c r="V100" i="1000"/>
  <c r="W100" i="1000"/>
  <c r="X100" i="1000"/>
  <c r="Y100" i="1000"/>
  <c r="Z100" i="1000"/>
  <c r="AB100" i="1000"/>
  <c r="T98" i="1000"/>
  <c r="U98" i="1000"/>
  <c r="V98" i="1000"/>
  <c r="W98" i="1000"/>
  <c r="X98" i="1000"/>
  <c r="Y98" i="1000"/>
  <c r="Z98" i="1000"/>
  <c r="AA98" i="1000"/>
  <c r="AB98" i="1000"/>
  <c r="T95" i="1000"/>
  <c r="U95" i="1000"/>
  <c r="V95" i="1000"/>
  <c r="W95" i="1000"/>
  <c r="X95" i="1000"/>
  <c r="Y95" i="1000"/>
  <c r="Z95" i="1000"/>
  <c r="AB95" i="1000"/>
  <c r="T87" i="1000"/>
  <c r="U87" i="1000"/>
  <c r="V87" i="1000"/>
  <c r="W87" i="1000"/>
  <c r="X87" i="1000"/>
  <c r="Y87" i="1000"/>
  <c r="Z87" i="1000"/>
  <c r="AA87" i="1000"/>
  <c r="AB87" i="1000"/>
  <c r="T85" i="1000"/>
  <c r="U85" i="1000"/>
  <c r="V85" i="1000"/>
  <c r="W85" i="1000"/>
  <c r="X85" i="1000"/>
  <c r="Y85" i="1000"/>
  <c r="Z85" i="1000"/>
  <c r="AB85" i="1000"/>
  <c r="T83" i="1000"/>
  <c r="U83" i="1000"/>
  <c r="V83" i="1000"/>
  <c r="W83" i="1000"/>
  <c r="X83" i="1000"/>
  <c r="Y83" i="1000"/>
  <c r="Z83" i="1000"/>
  <c r="AB83" i="1000"/>
  <c r="T81" i="1000"/>
  <c r="U81" i="1000"/>
  <c r="V81" i="1000"/>
  <c r="W81" i="1000"/>
  <c r="X81" i="1000"/>
  <c r="Y81" i="1000"/>
  <c r="Z81" i="1000"/>
  <c r="AA81" i="1000"/>
  <c r="AB81" i="1000"/>
  <c r="T74" i="1000"/>
  <c r="U74" i="1000"/>
  <c r="V74" i="1000"/>
  <c r="W74" i="1000"/>
  <c r="X74" i="1000"/>
  <c r="Y74" i="1000"/>
  <c r="Z74" i="1000"/>
  <c r="AA74" i="1000"/>
  <c r="AB74" i="1000"/>
  <c r="T71" i="1000"/>
  <c r="U71" i="1000"/>
  <c r="V71" i="1000"/>
  <c r="W71" i="1000"/>
  <c r="X71" i="1000"/>
  <c r="Y71" i="1000"/>
  <c r="Z71" i="1000"/>
  <c r="AA71" i="1000"/>
  <c r="T68" i="1000"/>
  <c r="U68" i="1000"/>
  <c r="V68" i="1000"/>
  <c r="W68" i="1000"/>
  <c r="X68" i="1000"/>
  <c r="Y68" i="1000"/>
  <c r="Z68" i="1000"/>
  <c r="AA68" i="1000"/>
  <c r="AB68" i="1000"/>
  <c r="T66" i="1000"/>
  <c r="U66" i="1000"/>
  <c r="V66" i="1000"/>
  <c r="W66" i="1000"/>
  <c r="X66" i="1000"/>
  <c r="Y66" i="1000"/>
  <c r="Z66" i="1000"/>
  <c r="AB66" i="1000"/>
  <c r="T63" i="1000"/>
  <c r="U63" i="1000"/>
  <c r="V63" i="1000"/>
  <c r="W63" i="1000"/>
  <c r="X63" i="1000"/>
  <c r="Y63" i="1000"/>
  <c r="Z63" i="1000"/>
  <c r="AA63" i="1000"/>
  <c r="AB63" i="1000"/>
  <c r="T61" i="1000"/>
  <c r="U61" i="1000"/>
  <c r="V61" i="1000"/>
  <c r="W61" i="1000"/>
  <c r="X61" i="1000"/>
  <c r="Y61" i="1000"/>
  <c r="Z61" i="1000"/>
  <c r="AA61" i="1000"/>
  <c r="AB61" i="1000"/>
  <c r="T59" i="1000"/>
  <c r="U59" i="1000"/>
  <c r="V59" i="1000"/>
  <c r="W59" i="1000"/>
  <c r="X59" i="1000"/>
  <c r="Y59" i="1000"/>
  <c r="Z59" i="1000"/>
  <c r="AA59" i="1000"/>
  <c r="AB59" i="1000"/>
  <c r="T57" i="1000"/>
  <c r="U57" i="1000"/>
  <c r="V57" i="1000"/>
  <c r="W57" i="1000"/>
  <c r="X57" i="1000"/>
  <c r="Y57" i="1000"/>
  <c r="Z57" i="1000"/>
  <c r="AA57" i="1000"/>
  <c r="AB57" i="1000"/>
  <c r="T52" i="1000"/>
  <c r="U52" i="1000"/>
  <c r="U51" i="1000" s="1"/>
  <c r="V52" i="1000"/>
  <c r="V51" i="1000" s="1"/>
  <c r="W52" i="1000"/>
  <c r="W51" i="1000" s="1"/>
  <c r="X52" i="1000"/>
  <c r="X51" i="1000" s="1"/>
  <c r="Y52" i="1000"/>
  <c r="Y51" i="1000" s="1"/>
  <c r="Z52" i="1000"/>
  <c r="AB52" i="1000"/>
  <c r="AB51" i="1000" s="1"/>
  <c r="T49" i="1000"/>
  <c r="U49" i="1000"/>
  <c r="V49" i="1000"/>
  <c r="W49" i="1000"/>
  <c r="X49" i="1000"/>
  <c r="Y49" i="1000"/>
  <c r="Z49" i="1000"/>
  <c r="AB49" i="1000"/>
  <c r="T47" i="1000"/>
  <c r="U47" i="1000"/>
  <c r="V47" i="1000"/>
  <c r="W47" i="1000"/>
  <c r="X47" i="1000"/>
  <c r="Y47" i="1000"/>
  <c r="AB47" i="1000"/>
  <c r="T43" i="1000"/>
  <c r="U43" i="1000"/>
  <c r="V43" i="1000"/>
  <c r="W43" i="1000"/>
  <c r="X43" i="1000"/>
  <c r="Y43" i="1000"/>
  <c r="Z43" i="1000"/>
  <c r="AA43" i="1000"/>
  <c r="AB43" i="1000"/>
  <c r="T41" i="1000"/>
  <c r="U41" i="1000"/>
  <c r="V41" i="1000"/>
  <c r="W41" i="1000"/>
  <c r="X41" i="1000"/>
  <c r="Y41" i="1000"/>
  <c r="Z41" i="1000"/>
  <c r="AA41" i="1000"/>
  <c r="AB41" i="1000"/>
  <c r="T39" i="1000"/>
  <c r="U39" i="1000"/>
  <c r="V39" i="1000"/>
  <c r="W39" i="1000"/>
  <c r="X39" i="1000"/>
  <c r="Y39" i="1000"/>
  <c r="Z39" i="1000"/>
  <c r="AA39" i="1000"/>
  <c r="AB39" i="1000"/>
  <c r="T37" i="1000"/>
  <c r="U37" i="1000"/>
  <c r="V37" i="1000"/>
  <c r="W37" i="1000"/>
  <c r="X37" i="1000"/>
  <c r="Y37" i="1000"/>
  <c r="Z37" i="1000"/>
  <c r="AA37" i="1000"/>
  <c r="AB37" i="1000"/>
  <c r="T35" i="1000"/>
  <c r="U35" i="1000"/>
  <c r="V35" i="1000"/>
  <c r="W35" i="1000"/>
  <c r="X35" i="1000"/>
  <c r="Y35" i="1000"/>
  <c r="Z35" i="1000"/>
  <c r="AA35" i="1000"/>
  <c r="AB35" i="1000"/>
  <c r="T33" i="1000"/>
  <c r="U33" i="1000"/>
  <c r="V33" i="1000"/>
  <c r="W33" i="1000"/>
  <c r="X33" i="1000"/>
  <c r="Y33" i="1000"/>
  <c r="Z33" i="1000"/>
  <c r="AA33" i="1000"/>
  <c r="AB33" i="1000"/>
  <c r="T27" i="1000"/>
  <c r="U27" i="1000"/>
  <c r="U26" i="1000" s="1"/>
  <c r="V27" i="1000"/>
  <c r="V26" i="1000" s="1"/>
  <c r="W27" i="1000"/>
  <c r="W26" i="1000" s="1"/>
  <c r="X27" i="1000"/>
  <c r="X26" i="1000" s="1"/>
  <c r="Y27" i="1000"/>
  <c r="Y26" i="1000" s="1"/>
  <c r="Z27" i="1000"/>
  <c r="AA27" i="1000"/>
  <c r="AA26" i="1000" s="1"/>
  <c r="AB27" i="1000"/>
  <c r="AB26" i="1000" s="1"/>
  <c r="T24" i="1000"/>
  <c r="U24" i="1000"/>
  <c r="U23" i="1000" s="1"/>
  <c r="V24" i="1000"/>
  <c r="V23" i="1000" s="1"/>
  <c r="W24" i="1000"/>
  <c r="W23" i="1000" s="1"/>
  <c r="X24" i="1000"/>
  <c r="X23" i="1000" s="1"/>
  <c r="Y24" i="1000"/>
  <c r="Y23" i="1000" s="1"/>
  <c r="Z24" i="1000"/>
  <c r="AA24" i="1000"/>
  <c r="AA23" i="1000" s="1"/>
  <c r="AB24" i="1000"/>
  <c r="AB23" i="1000" s="1"/>
  <c r="AB238" i="1000" l="1"/>
  <c r="AB13" i="1000"/>
  <c r="O11" i="993"/>
  <c r="AB9" i="1008"/>
  <c r="AB528" i="1000"/>
  <c r="Z22" i="1008"/>
  <c r="Z21" i="1008" s="1"/>
  <c r="AA22" i="1008"/>
  <c r="AA21" i="1008" s="1"/>
  <c r="AA19" i="1008" s="1"/>
  <c r="AA16" i="1008" s="1"/>
  <c r="AA15" i="1008" s="1"/>
  <c r="AA10" i="1008" s="1"/>
  <c r="H637" i="1000"/>
  <c r="V643" i="1000"/>
  <c r="V642" i="1000" s="1"/>
  <c r="R643" i="1000"/>
  <c r="R642" i="1000" s="1"/>
  <c r="Y643" i="1000"/>
  <c r="Y642" i="1000" s="1"/>
  <c r="U643" i="1000"/>
  <c r="U642" i="1000" s="1"/>
  <c r="X643" i="1000"/>
  <c r="X642" i="1000" s="1"/>
  <c r="AA643" i="1000"/>
  <c r="AA642" i="1000" s="1"/>
  <c r="W643" i="1000"/>
  <c r="W642" i="1000" s="1"/>
  <c r="S643" i="1000"/>
  <c r="S642" i="1000" s="1"/>
  <c r="Z856" i="1000"/>
  <c r="Y744" i="1000"/>
  <c r="U744" i="1000"/>
  <c r="AB744" i="1000"/>
  <c r="X744" i="1000"/>
  <c r="T744" i="1000"/>
  <c r="Z744" i="1000"/>
  <c r="V744" i="1000"/>
  <c r="AA744" i="1000"/>
  <c r="W744" i="1000"/>
  <c r="O10" i="994"/>
  <c r="N10" i="993"/>
  <c r="I11" i="994"/>
  <c r="I10" i="994" s="1"/>
  <c r="H10" i="993"/>
  <c r="K11" i="994"/>
  <c r="K10" i="994" s="1"/>
  <c r="J11" i="994"/>
  <c r="J10" i="994" s="1"/>
  <c r="I10" i="993"/>
  <c r="H11" i="994"/>
  <c r="H10" i="994" s="1"/>
  <c r="G10" i="993"/>
  <c r="P10" i="994"/>
  <c r="O10" i="993"/>
  <c r="N10" i="994"/>
  <c r="M10" i="993"/>
  <c r="U10" i="1008"/>
  <c r="H9" i="993" s="1"/>
  <c r="I16" i="994"/>
  <c r="I15" i="994" s="1"/>
  <c r="V10" i="1008"/>
  <c r="I9" i="993" s="1"/>
  <c r="J16" i="994"/>
  <c r="J15" i="994" s="1"/>
  <c r="AA80" i="1008"/>
  <c r="O19" i="994"/>
  <c r="V80" i="1008"/>
  <c r="J20" i="994"/>
  <c r="J19" i="994" s="1"/>
  <c r="T80" i="1008"/>
  <c r="H20" i="994"/>
  <c r="H19" i="994" s="1"/>
  <c r="Z80" i="1008"/>
  <c r="U80" i="1008"/>
  <c r="I20" i="994"/>
  <c r="I19" i="994" s="1"/>
  <c r="AB80" i="1008"/>
  <c r="P19" i="994"/>
  <c r="W80" i="1008"/>
  <c r="K20" i="994"/>
  <c r="K19" i="994" s="1"/>
  <c r="W10" i="1008"/>
  <c r="J9" i="993" s="1"/>
  <c r="K16" i="994"/>
  <c r="K15" i="994" s="1"/>
  <c r="AB10" i="1008"/>
  <c r="O9" i="993" s="1"/>
  <c r="P16" i="994"/>
  <c r="Y9" i="1008"/>
  <c r="Y8" i="1008" s="1"/>
  <c r="W63" i="1008"/>
  <c r="J13" i="993" s="1"/>
  <c r="K13" i="994"/>
  <c r="AA217" i="1000"/>
  <c r="AA216" i="1000" s="1"/>
  <c r="AA215" i="1000" s="1"/>
  <c r="W217" i="1000"/>
  <c r="W216" i="1000" s="1"/>
  <c r="W215" i="1000" s="1"/>
  <c r="AB292" i="1000"/>
  <c r="X292" i="1000"/>
  <c r="S345" i="1000"/>
  <c r="AB407" i="1000"/>
  <c r="X407" i="1000"/>
  <c r="V217" i="1000"/>
  <c r="V216" i="1000" s="1"/>
  <c r="V215" i="1000" s="1"/>
  <c r="AA292" i="1000"/>
  <c r="W292" i="1000"/>
  <c r="V345" i="1000"/>
  <c r="U1000" i="1000"/>
  <c r="Y217" i="1000"/>
  <c r="Y216" i="1000" s="1"/>
  <c r="Y215" i="1000" s="1"/>
  <c r="U217" i="1000"/>
  <c r="U216" i="1000" s="1"/>
  <c r="U215" i="1000" s="1"/>
  <c r="Y292" i="1000"/>
  <c r="U292" i="1000"/>
  <c r="X345" i="1000"/>
  <c r="AB796" i="1000"/>
  <c r="AB795" i="1000"/>
  <c r="AB570" i="1000"/>
  <c r="AB569" i="1000"/>
  <c r="AB1163" i="1000"/>
  <c r="AB1162" i="1000"/>
  <c r="AB643" i="1000"/>
  <c r="AB642" i="1000"/>
  <c r="AB1064" i="1000"/>
  <c r="AB1063" i="1000"/>
  <c r="AB924" i="1000"/>
  <c r="AB923" i="1000"/>
  <c r="F330" i="1000"/>
  <c r="T10" i="1008"/>
  <c r="G9" i="993" s="1"/>
  <c r="X9" i="1008"/>
  <c r="X8" i="1008" s="1"/>
  <c r="V292" i="1000"/>
  <c r="F261" i="1000"/>
  <c r="AB217" i="1000"/>
  <c r="AB216" i="1000" s="1"/>
  <c r="AB215" i="1000" s="1"/>
  <c r="X217" i="1000"/>
  <c r="X216" i="1000" s="1"/>
  <c r="X215" i="1000" s="1"/>
  <c r="V407" i="1000"/>
  <c r="F824" i="1000"/>
  <c r="U10" i="1007"/>
  <c r="K27" i="993" s="1"/>
  <c r="U244" i="1007"/>
  <c r="V244" i="1007"/>
  <c r="V10" i="1007"/>
  <c r="L27" i="993" s="1"/>
  <c r="V79" i="1007"/>
  <c r="U190" i="1007"/>
  <c r="U127" i="1007"/>
  <c r="U116" i="1007" s="1"/>
  <c r="U52" i="1007"/>
  <c r="V52" i="1007"/>
  <c r="U250" i="1007"/>
  <c r="V190" i="1007"/>
  <c r="V250" i="1007"/>
  <c r="V223" i="1007"/>
  <c r="V222" i="1007"/>
  <c r="V221" i="1007" s="1"/>
  <c r="L29" i="993" s="1"/>
  <c r="V127" i="1007"/>
  <c r="V116" i="1007" s="1"/>
  <c r="U79" i="1007"/>
  <c r="U223" i="1007"/>
  <c r="U222" i="1007"/>
  <c r="U221" i="1007" s="1"/>
  <c r="K29" i="993" s="1"/>
  <c r="F820" i="1000"/>
  <c r="F816" i="1000"/>
  <c r="F981" i="1000"/>
  <c r="F976" i="1000"/>
  <c r="F972" i="1000"/>
  <c r="F962" i="1000"/>
  <c r="F775" i="1000"/>
  <c r="F748" i="1000"/>
  <c r="F741" i="1000"/>
  <c r="F735" i="1000"/>
  <c r="F728" i="1000"/>
  <c r="F724" i="1000"/>
  <c r="F708" i="1000"/>
  <c r="F704" i="1000"/>
  <c r="F437" i="1000"/>
  <c r="F427" i="1000"/>
  <c r="F419" i="1000"/>
  <c r="F220" i="1000"/>
  <c r="F303" i="1000"/>
  <c r="F368" i="1000"/>
  <c r="F378" i="1000"/>
  <c r="F387" i="1000"/>
  <c r="F401" i="1000"/>
  <c r="F413" i="1000"/>
  <c r="F1268" i="1000"/>
  <c r="F1241" i="1000"/>
  <c r="F1228" i="1000"/>
  <c r="F1090" i="1000"/>
  <c r="F1086" i="1000"/>
  <c r="F1051" i="1000"/>
  <c r="F1042" i="1000"/>
  <c r="G35" i="1000"/>
  <c r="G43" i="1000"/>
  <c r="G1323" i="1000"/>
  <c r="G1051" i="1000"/>
  <c r="H1044" i="1000"/>
  <c r="H1021" i="1000"/>
  <c r="H1017" i="1000"/>
  <c r="G994" i="1000"/>
  <c r="H987" i="1000"/>
  <c r="G970" i="1000"/>
  <c r="G960" i="1000"/>
  <c r="G905" i="1000"/>
  <c r="G875" i="1000"/>
  <c r="G840" i="1000"/>
  <c r="H822" i="1000"/>
  <c r="H818" i="1000"/>
  <c r="G571" i="1000"/>
  <c r="G516" i="1000"/>
  <c r="H484" i="1000"/>
  <c r="H432" i="1000"/>
  <c r="G119" i="1000"/>
  <c r="G132" i="1000"/>
  <c r="H147" i="1000"/>
  <c r="G173" i="1000"/>
  <c r="G190" i="1000"/>
  <c r="G201" i="1000"/>
  <c r="G259" i="1000"/>
  <c r="H271" i="1000"/>
  <c r="G279" i="1000"/>
  <c r="H283" i="1000"/>
  <c r="H296" i="1000"/>
  <c r="H312" i="1000"/>
  <c r="G317" i="1000"/>
  <c r="H325" i="1000"/>
  <c r="G330" i="1000"/>
  <c r="G389" i="1000"/>
  <c r="G391" i="1000"/>
  <c r="H410" i="1000"/>
  <c r="H1306" i="1000"/>
  <c r="G1299" i="1000"/>
  <c r="G1268" i="1000"/>
  <c r="H1264" i="1000"/>
  <c r="G1241" i="1000"/>
  <c r="H1234" i="1000"/>
  <c r="H1226" i="1000"/>
  <c r="G1179" i="1000"/>
  <c r="G1137" i="1000"/>
  <c r="G1127" i="1000"/>
  <c r="H1096" i="1000"/>
  <c r="H1088" i="1000"/>
  <c r="H1084" i="1000"/>
  <c r="H1057" i="1000"/>
  <c r="G769" i="1000"/>
  <c r="H763" i="1000"/>
  <c r="H752" i="1000"/>
  <c r="G733" i="1000"/>
  <c r="H714" i="1000"/>
  <c r="H710" i="1000"/>
  <c r="G509" i="1000"/>
  <c r="H494" i="1000"/>
  <c r="H488" i="1000"/>
  <c r="H486" i="1000"/>
  <c r="H466" i="1000"/>
  <c r="G143" i="1000"/>
  <c r="H169" i="1000"/>
  <c r="H195" i="1000"/>
  <c r="H255" i="1000"/>
  <c r="G265" i="1000"/>
  <c r="G288" i="1000"/>
  <c r="G305" i="1000"/>
  <c r="H322" i="1000"/>
  <c r="F309" i="1000"/>
  <c r="F364" i="1000"/>
  <c r="F371" i="1000"/>
  <c r="F380" i="1000"/>
  <c r="F405" i="1000"/>
  <c r="F416" i="1000"/>
  <c r="G1035" i="1000"/>
  <c r="G529" i="1000"/>
  <c r="G152" i="1000"/>
  <c r="H157" i="1000"/>
  <c r="G163" i="1000"/>
  <c r="G248" i="1000"/>
  <c r="H1053" i="1000"/>
  <c r="G213" i="1000"/>
  <c r="F1092" i="1000"/>
  <c r="G1312" i="1000"/>
  <c r="H544" i="1000"/>
  <c r="H358" i="1000"/>
  <c r="G1203" i="1000"/>
  <c r="G1182" i="1000"/>
  <c r="H458" i="1000"/>
  <c r="H366" i="1000"/>
  <c r="H1279" i="1000"/>
  <c r="G1228" i="1000"/>
  <c r="H1037" i="1000"/>
  <c r="G1019" i="1000"/>
  <c r="G824" i="1000"/>
  <c r="G526" i="1000"/>
  <c r="H479" i="1000"/>
  <c r="G307" i="1000"/>
  <c r="H339" i="1000"/>
  <c r="H39" i="1000"/>
  <c r="G1090" i="1000"/>
  <c r="H551" i="1000"/>
  <c r="G343" i="1000"/>
  <c r="H1276" i="1000"/>
  <c r="G1042" i="1000"/>
  <c r="G903" i="1000"/>
  <c r="G521" i="1000"/>
  <c r="H563" i="1000"/>
  <c r="G523" i="1000"/>
  <c r="H491" i="1000"/>
  <c r="H453" i="1000"/>
  <c r="H384" i="1000"/>
  <c r="H205" i="1000"/>
  <c r="H376" i="1000"/>
  <c r="F343" i="1000"/>
  <c r="H789" i="1000"/>
  <c r="T779" i="1000"/>
  <c r="G779" i="1000" s="1"/>
  <c r="G780" i="1000"/>
  <c r="T771" i="1000"/>
  <c r="G771" i="1000" s="1"/>
  <c r="G772" i="1000"/>
  <c r="Q694" i="1000"/>
  <c r="F694" i="1000" s="1"/>
  <c r="F695" i="1000"/>
  <c r="Z557" i="1000"/>
  <c r="H558" i="1000"/>
  <c r="G261" i="1000"/>
  <c r="G87" i="1000"/>
  <c r="G108" i="1000"/>
  <c r="H1339" i="1000"/>
  <c r="G1334" i="1000"/>
  <c r="G1325" i="1000"/>
  <c r="H1308" i="1000"/>
  <c r="T1301" i="1000"/>
  <c r="G1301" i="1000" s="1"/>
  <c r="G1302" i="1000"/>
  <c r="Z1290" i="1000"/>
  <c r="H1290" i="1000" s="1"/>
  <c r="H1291" i="1000"/>
  <c r="H1273" i="1000"/>
  <c r="H1253" i="1000"/>
  <c r="H1250" i="1000"/>
  <c r="H1245" i="1000"/>
  <c r="G1040" i="1000"/>
  <c r="F1035" i="1000"/>
  <c r="G1031" i="1000"/>
  <c r="G1029" i="1000"/>
  <c r="G1027" i="1000"/>
  <c r="T1023" i="1000"/>
  <c r="G1023" i="1000" s="1"/>
  <c r="G1024" i="1000"/>
  <c r="F1019" i="1000"/>
  <c r="H1015" i="1000"/>
  <c r="H1011" i="1000"/>
  <c r="H1009" i="1000"/>
  <c r="H1006" i="1000"/>
  <c r="H1003" i="1000"/>
  <c r="H1001" i="1000"/>
  <c r="H998" i="1000"/>
  <c r="H996" i="1000"/>
  <c r="F994" i="1000"/>
  <c r="G991" i="1000"/>
  <c r="H984" i="1000"/>
  <c r="H981" i="1000"/>
  <c r="G979" i="1000"/>
  <c r="H976" i="1000"/>
  <c r="G974" i="1000"/>
  <c r="H972" i="1000"/>
  <c r="G965" i="1000"/>
  <c r="H962" i="1000"/>
  <c r="H956" i="1000"/>
  <c r="H954" i="1000"/>
  <c r="H952" i="1000"/>
  <c r="H950" i="1000"/>
  <c r="H948" i="1000"/>
  <c r="H944" i="1000"/>
  <c r="Z940" i="1000"/>
  <c r="H940" i="1000" s="1"/>
  <c r="H941" i="1000"/>
  <c r="H921" i="1000"/>
  <c r="G907" i="1000"/>
  <c r="G908" i="1000"/>
  <c r="H872" i="1000"/>
  <c r="H869" i="1000"/>
  <c r="H867" i="1000"/>
  <c r="H864" i="1000"/>
  <c r="H862" i="1000"/>
  <c r="H857" i="1000"/>
  <c r="H850" i="1000"/>
  <c r="H838" i="1000"/>
  <c r="H833" i="1000"/>
  <c r="Z827" i="1000"/>
  <c r="H830" i="1000"/>
  <c r="H828" i="1000"/>
  <c r="G812" i="1000"/>
  <c r="G809" i="1000"/>
  <c r="T805" i="1000"/>
  <c r="G805" i="1000" s="1"/>
  <c r="G806" i="1000"/>
  <c r="Q796" i="1000"/>
  <c r="F796" i="1000" s="1"/>
  <c r="F797" i="1000"/>
  <c r="H787" i="1000"/>
  <c r="H785" i="1000"/>
  <c r="H783" i="1000"/>
  <c r="G777" i="1000"/>
  <c r="H775" i="1000"/>
  <c r="G765" i="1000"/>
  <c r="G760" i="1000"/>
  <c r="H755" i="1000"/>
  <c r="G750" i="1000"/>
  <c r="H748" i="1000"/>
  <c r="G745" i="1000"/>
  <c r="H741" i="1000"/>
  <c r="G738" i="1000"/>
  <c r="H735" i="1000"/>
  <c r="G730" i="1000"/>
  <c r="H728" i="1000"/>
  <c r="G726" i="1000"/>
  <c r="H724" i="1000"/>
  <c r="G716" i="1000"/>
  <c r="H708" i="1000"/>
  <c r="G706" i="1000"/>
  <c r="H704" i="1000"/>
  <c r="G702" i="1000"/>
  <c r="H695" i="1000"/>
  <c r="H644" i="1000"/>
  <c r="G567" i="1000"/>
  <c r="G539" i="1000"/>
  <c r="G531" i="1000"/>
  <c r="H504" i="1000"/>
  <c r="H500" i="1000"/>
  <c r="Z436" i="1000"/>
  <c r="H436" i="1000" s="1"/>
  <c r="H437" i="1000"/>
  <c r="G434" i="1000"/>
  <c r="H427" i="1000"/>
  <c r="G421" i="1000"/>
  <c r="H419" i="1000"/>
  <c r="H121" i="1000"/>
  <c r="G129" i="1000"/>
  <c r="H135" i="1000"/>
  <c r="G139" i="1000"/>
  <c r="H145" i="1000"/>
  <c r="G150" i="1000"/>
  <c r="H155" i="1000"/>
  <c r="G159" i="1000"/>
  <c r="H166" i="1000"/>
  <c r="G171" i="1000"/>
  <c r="H181" i="1000"/>
  <c r="G188" i="1000"/>
  <c r="H192" i="1000"/>
  <c r="G198" i="1000"/>
  <c r="H203" i="1000"/>
  <c r="G209" i="1000"/>
  <c r="H218" i="1000"/>
  <c r="H220" i="1000"/>
  <c r="G223" i="1000"/>
  <c r="G228" i="1000"/>
  <c r="G233" i="1000"/>
  <c r="G240" i="1000"/>
  <c r="H251" i="1000"/>
  <c r="G257" i="1000"/>
  <c r="G263" i="1000"/>
  <c r="H269" i="1000"/>
  <c r="G274" i="1000"/>
  <c r="H281" i="1000"/>
  <c r="G285" i="1000"/>
  <c r="H290" i="1000"/>
  <c r="H300" i="1000"/>
  <c r="H303" i="1000"/>
  <c r="G309" i="1000"/>
  <c r="G314" i="1000"/>
  <c r="H320" i="1000"/>
  <c r="H328" i="1000"/>
  <c r="G333" i="1000"/>
  <c r="G337" i="1000"/>
  <c r="H341" i="1000"/>
  <c r="G348" i="1000"/>
  <c r="G350" i="1000"/>
  <c r="H356" i="1000"/>
  <c r="G360" i="1000"/>
  <c r="G364" i="1000"/>
  <c r="H368" i="1000"/>
  <c r="G371" i="1000"/>
  <c r="H378" i="1000"/>
  <c r="G380" i="1000"/>
  <c r="H387" i="1000"/>
  <c r="H393" i="1000"/>
  <c r="H401" i="1000"/>
  <c r="G405" i="1000"/>
  <c r="H413" i="1000"/>
  <c r="T415" i="1000"/>
  <c r="G415" i="1000" s="1"/>
  <c r="G416" i="1000"/>
  <c r="G697" i="1000"/>
  <c r="G78" i="1000"/>
  <c r="Z1286" i="1000"/>
  <c r="H1286" i="1000" s="1"/>
  <c r="H1287" i="1000"/>
  <c r="T1205" i="1000"/>
  <c r="G1205" i="1000" s="1"/>
  <c r="G1206" i="1000"/>
  <c r="Z1172" i="1000"/>
  <c r="H1172" i="1000" s="1"/>
  <c r="H1173" i="1000"/>
  <c r="H1115" i="1000"/>
  <c r="T1100" i="1000"/>
  <c r="G1100" i="1000" s="1"/>
  <c r="G1101" i="1000"/>
  <c r="H914" i="1000"/>
  <c r="H915" i="1000"/>
  <c r="T888" i="1000"/>
  <c r="G888" i="1000" s="1"/>
  <c r="G889" i="1000"/>
  <c r="T796" i="1000"/>
  <c r="G796" i="1000" s="1"/>
  <c r="G797" i="1000"/>
  <c r="T718" i="1000"/>
  <c r="G718" i="1000" s="1"/>
  <c r="G719" i="1000"/>
  <c r="H448" i="1000"/>
  <c r="H444" i="1000"/>
  <c r="H185" i="1000"/>
  <c r="H293" i="1000"/>
  <c r="H353" i="1000"/>
  <c r="H408" i="1000"/>
  <c r="H68" i="1000"/>
  <c r="G74" i="1000"/>
  <c r="G98" i="1000"/>
  <c r="H103" i="1000"/>
  <c r="T1346" i="1000"/>
  <c r="G1347" i="1000"/>
  <c r="H1329" i="1000"/>
  <c r="H1321" i="1000"/>
  <c r="G1317" i="1000"/>
  <c r="G1284" i="1000"/>
  <c r="G1281" i="1000"/>
  <c r="H1271" i="1000"/>
  <c r="G1266" i="1000"/>
  <c r="H1262" i="1000"/>
  <c r="H1258" i="1000"/>
  <c r="H1256" i="1000"/>
  <c r="H1248" i="1000"/>
  <c r="H1243" i="1000"/>
  <c r="G1238" i="1000"/>
  <c r="H1231" i="1000"/>
  <c r="H1224" i="1000"/>
  <c r="H1222" i="1000"/>
  <c r="H1217" i="1000"/>
  <c r="H1214" i="1000"/>
  <c r="H1212" i="1000"/>
  <c r="H1208" i="1000"/>
  <c r="H1164" i="1000"/>
  <c r="G1187" i="1000"/>
  <c r="H1177" i="1000"/>
  <c r="G1160" i="1000"/>
  <c r="H1154" i="1000"/>
  <c r="G1140" i="1000"/>
  <c r="H1134" i="1000"/>
  <c r="G1129" i="1000"/>
  <c r="H1122" i="1000"/>
  <c r="G1106" i="1000"/>
  <c r="H1098" i="1000"/>
  <c r="G1092" i="1000"/>
  <c r="H1080" i="1000"/>
  <c r="G1074" i="1000"/>
  <c r="G1065" i="1000"/>
  <c r="G1055" i="1000"/>
  <c r="G1048" i="1000"/>
  <c r="G27" i="1000"/>
  <c r="H35" i="1000"/>
  <c r="G39" i="1000"/>
  <c r="H43" i="1000"/>
  <c r="G49" i="1000"/>
  <c r="H57" i="1000"/>
  <c r="G61" i="1000"/>
  <c r="G71" i="1000"/>
  <c r="H81" i="1000"/>
  <c r="G85" i="1000"/>
  <c r="G95" i="1000"/>
  <c r="G106" i="1000"/>
  <c r="H111" i="1000"/>
  <c r="G117" i="1000"/>
  <c r="Z1342" i="1000"/>
  <c r="H1342" i="1000" s="1"/>
  <c r="H1343" i="1000"/>
  <c r="G1337" i="1000"/>
  <c r="H1332" i="1000"/>
  <c r="G1327" i="1000"/>
  <c r="H1323" i="1000"/>
  <c r="G1319" i="1000"/>
  <c r="H1312" i="1000"/>
  <c r="G1306" i="1000"/>
  <c r="G1287" i="1000"/>
  <c r="F1281" i="1000"/>
  <c r="G1279" i="1000"/>
  <c r="G1276" i="1000"/>
  <c r="H1268" i="1000"/>
  <c r="G1264" i="1000"/>
  <c r="H1241" i="1000"/>
  <c r="G1234" i="1000"/>
  <c r="H1228" i="1000"/>
  <c r="G1226" i="1000"/>
  <c r="H1206" i="1000"/>
  <c r="Z1202" i="1000"/>
  <c r="Z1181" i="1000"/>
  <c r="H1181" i="1000" s="1"/>
  <c r="H1182" i="1000"/>
  <c r="H1179" i="1000"/>
  <c r="T1172" i="1000"/>
  <c r="G1172" i="1000" s="1"/>
  <c r="G1173" i="1000"/>
  <c r="Z1156" i="1000"/>
  <c r="H1156" i="1000" s="1"/>
  <c r="H1157" i="1000"/>
  <c r="G1145" i="1000"/>
  <c r="H1137" i="1000"/>
  <c r="G1132" i="1000"/>
  <c r="H1127" i="1000"/>
  <c r="G1115" i="1000"/>
  <c r="H1101" i="1000"/>
  <c r="G1096" i="1000"/>
  <c r="H1090" i="1000"/>
  <c r="G1088" i="1000"/>
  <c r="H1086" i="1000"/>
  <c r="G1084" i="1000"/>
  <c r="G1077" i="1000"/>
  <c r="F1065" i="1000"/>
  <c r="G1057" i="1000"/>
  <c r="G1053" i="1000"/>
  <c r="H1051" i="1000"/>
  <c r="G1044" i="1000"/>
  <c r="H1042" i="1000"/>
  <c r="G1037" i="1000"/>
  <c r="H1035" i="1000"/>
  <c r="G1021" i="1000"/>
  <c r="H1019" i="1000"/>
  <c r="G1017" i="1000"/>
  <c r="H994" i="1000"/>
  <c r="G987" i="1000"/>
  <c r="F979" i="1000"/>
  <c r="F974" i="1000"/>
  <c r="H970" i="1000"/>
  <c r="F965" i="1000"/>
  <c r="H960" i="1000"/>
  <c r="T924" i="1000"/>
  <c r="G924" i="1000" s="1"/>
  <c r="G925" i="1000"/>
  <c r="G915" i="1000"/>
  <c r="H905" i="1000"/>
  <c r="H903" i="1000"/>
  <c r="H892" i="1000"/>
  <c r="Z888" i="1000"/>
  <c r="H888" i="1000" s="1"/>
  <c r="H889" i="1000"/>
  <c r="H880" i="1000"/>
  <c r="H875" i="1000"/>
  <c r="H840" i="1000"/>
  <c r="H824" i="1000"/>
  <c r="G822" i="1000"/>
  <c r="H820" i="1000"/>
  <c r="G818" i="1000"/>
  <c r="H816" i="1000"/>
  <c r="H797" i="1000"/>
  <c r="G789" i="1000"/>
  <c r="F783" i="1000"/>
  <c r="H780" i="1000"/>
  <c r="F777" i="1000"/>
  <c r="H772" i="1000"/>
  <c r="Z768" i="1000"/>
  <c r="H768" i="1000" s="1"/>
  <c r="H769" i="1000"/>
  <c r="F765" i="1000"/>
  <c r="G763" i="1000"/>
  <c r="H757" i="1000"/>
  <c r="G752" i="1000"/>
  <c r="F750" i="1000"/>
  <c r="F745" i="1000"/>
  <c r="F738" i="1000"/>
  <c r="H733" i="1000"/>
  <c r="F730" i="1000"/>
  <c r="F726" i="1000"/>
  <c r="H719" i="1000"/>
  <c r="F716" i="1000"/>
  <c r="G714" i="1000"/>
  <c r="G710" i="1000"/>
  <c r="F706" i="1000"/>
  <c r="F702" i="1000"/>
  <c r="Z691" i="1000"/>
  <c r="H571" i="1000"/>
  <c r="G563" i="1000"/>
  <c r="G558" i="1000"/>
  <c r="G551" i="1000"/>
  <c r="G544" i="1000"/>
  <c r="H529" i="1000"/>
  <c r="Z525" i="1000"/>
  <c r="H525" i="1000" s="1"/>
  <c r="H526" i="1000"/>
  <c r="H523" i="1000"/>
  <c r="H521" i="1000"/>
  <c r="H516" i="1000"/>
  <c r="G494" i="1000"/>
  <c r="G491" i="1000"/>
  <c r="G488" i="1000"/>
  <c r="G486" i="1000"/>
  <c r="G484" i="1000"/>
  <c r="G479" i="1000"/>
  <c r="G466" i="1000"/>
  <c r="G458" i="1000"/>
  <c r="G453" i="1000"/>
  <c r="G448" i="1000"/>
  <c r="G444" i="1000"/>
  <c r="F434" i="1000"/>
  <c r="G432" i="1000"/>
  <c r="F421" i="1000"/>
  <c r="H119" i="1000"/>
  <c r="G127" i="1000"/>
  <c r="H132" i="1000"/>
  <c r="G137" i="1000"/>
  <c r="H143" i="1000"/>
  <c r="G147" i="1000"/>
  <c r="H152" i="1000"/>
  <c r="G157" i="1000"/>
  <c r="G169" i="1000"/>
  <c r="G185" i="1000"/>
  <c r="H190" i="1000"/>
  <c r="G195" i="1000"/>
  <c r="H201" i="1000"/>
  <c r="G205" i="1000"/>
  <c r="H213" i="1000"/>
  <c r="H248" i="1000"/>
  <c r="G255" i="1000"/>
  <c r="H259" i="1000"/>
  <c r="H261" i="1000"/>
  <c r="H265" i="1000"/>
  <c r="G271" i="1000"/>
  <c r="H279" i="1000"/>
  <c r="G283" i="1000"/>
  <c r="H288" i="1000"/>
  <c r="G293" i="1000"/>
  <c r="G296" i="1000"/>
  <c r="H305" i="1000"/>
  <c r="H307" i="1000"/>
  <c r="G312" i="1000"/>
  <c r="H317" i="1000"/>
  <c r="G322" i="1000"/>
  <c r="G325" i="1000"/>
  <c r="H330" i="1000"/>
  <c r="G339" i="1000"/>
  <c r="H343" i="1000"/>
  <c r="G353" i="1000"/>
  <c r="G358" i="1000"/>
  <c r="G366" i="1000"/>
  <c r="G376" i="1000"/>
  <c r="G384" i="1000"/>
  <c r="H389" i="1000"/>
  <c r="H391" i="1000"/>
  <c r="G408" i="1000"/>
  <c r="G410" i="1000"/>
  <c r="G15" i="1000"/>
  <c r="H27" i="1000"/>
  <c r="G57" i="1000"/>
  <c r="H61" i="1000"/>
  <c r="G66" i="1000"/>
  <c r="H71" i="1000"/>
  <c r="G81" i="1000"/>
  <c r="G90" i="1000"/>
  <c r="G100" i="1000"/>
  <c r="H106" i="1000"/>
  <c r="G111" i="1000"/>
  <c r="H117" i="1000"/>
  <c r="T1342" i="1000"/>
  <c r="G1343" i="1000"/>
  <c r="H1337" i="1000"/>
  <c r="G1332" i="1000"/>
  <c r="H1327" i="1000"/>
  <c r="H1319" i="1000"/>
  <c r="T1156" i="1000"/>
  <c r="G1156" i="1000" s="1"/>
  <c r="G1157" i="1000"/>
  <c r="Z1144" i="1000"/>
  <c r="H1144" i="1000" s="1"/>
  <c r="H1145" i="1000"/>
  <c r="H1132" i="1000"/>
  <c r="G1086" i="1000"/>
  <c r="Z1076" i="1000"/>
  <c r="H1076" i="1000" s="1"/>
  <c r="H1077" i="1000"/>
  <c r="Z924" i="1000"/>
  <c r="H925" i="1000"/>
  <c r="T891" i="1000"/>
  <c r="G891" i="1000" s="1"/>
  <c r="G892" i="1000"/>
  <c r="T879" i="1000"/>
  <c r="G880" i="1000"/>
  <c r="G820" i="1000"/>
  <c r="G816" i="1000"/>
  <c r="G757" i="1000"/>
  <c r="T691" i="1000"/>
  <c r="G691" i="1000" s="1"/>
  <c r="G692" i="1000"/>
  <c r="H24" i="1000"/>
  <c r="G33" i="1000"/>
  <c r="H37" i="1000"/>
  <c r="G41" i="1000"/>
  <c r="G52" i="1000"/>
  <c r="H59" i="1000"/>
  <c r="G63" i="1000"/>
  <c r="G24" i="1000"/>
  <c r="H33" i="1000"/>
  <c r="G37" i="1000"/>
  <c r="H41" i="1000"/>
  <c r="G47" i="1000"/>
  <c r="G59" i="1000"/>
  <c r="H63" i="1000"/>
  <c r="G68" i="1000"/>
  <c r="H74" i="1000"/>
  <c r="G83" i="1000"/>
  <c r="H87" i="1000"/>
  <c r="G92" i="1000"/>
  <c r="H98" i="1000"/>
  <c r="G103" i="1000"/>
  <c r="H108" i="1000"/>
  <c r="G115" i="1000"/>
  <c r="Z1346" i="1000"/>
  <c r="H1347" i="1000"/>
  <c r="G1339" i="1000"/>
  <c r="H1334" i="1000"/>
  <c r="G1329" i="1000"/>
  <c r="H1325" i="1000"/>
  <c r="G1321" i="1000"/>
  <c r="H1317" i="1000"/>
  <c r="G1308" i="1000"/>
  <c r="Z1301" i="1000"/>
  <c r="H1301" i="1000" s="1"/>
  <c r="H1302" i="1000"/>
  <c r="G1291" i="1000"/>
  <c r="H1284" i="1000"/>
  <c r="H1281" i="1000"/>
  <c r="Q1275" i="1000"/>
  <c r="F1275" i="1000" s="1"/>
  <c r="F1276" i="1000"/>
  <c r="G1273" i="1000"/>
  <c r="G1271" i="1000"/>
  <c r="H1266" i="1000"/>
  <c r="F1264" i="1000"/>
  <c r="G1262" i="1000"/>
  <c r="G1258" i="1000"/>
  <c r="G1256" i="1000"/>
  <c r="G1253" i="1000"/>
  <c r="G1250" i="1000"/>
  <c r="G1248" i="1000"/>
  <c r="G1245" i="1000"/>
  <c r="G1243" i="1000"/>
  <c r="H1238" i="1000"/>
  <c r="F1234" i="1000"/>
  <c r="G1231" i="1000"/>
  <c r="F1226" i="1000"/>
  <c r="G1224" i="1000"/>
  <c r="G1222" i="1000"/>
  <c r="T1216" i="1000"/>
  <c r="G1216" i="1000" s="1"/>
  <c r="G1217" i="1000"/>
  <c r="G1214" i="1000"/>
  <c r="G1212" i="1000"/>
  <c r="G1208" i="1000"/>
  <c r="T1163" i="1000"/>
  <c r="G1163" i="1000" s="1"/>
  <c r="G1164" i="1000"/>
  <c r="H1191" i="1000"/>
  <c r="H1187" i="1000"/>
  <c r="G1177" i="1000"/>
  <c r="H1160" i="1000"/>
  <c r="G1154" i="1000"/>
  <c r="H1140" i="1000"/>
  <c r="G1134" i="1000"/>
  <c r="H1129" i="1000"/>
  <c r="G1122" i="1000"/>
  <c r="Z1105" i="1000"/>
  <c r="H1105" i="1000" s="1"/>
  <c r="H1106" i="1000"/>
  <c r="G1098" i="1000"/>
  <c r="H1092" i="1000"/>
  <c r="F1088" i="1000"/>
  <c r="F1084" i="1000"/>
  <c r="T1079" i="1000"/>
  <c r="G1079" i="1000" s="1"/>
  <c r="G1080" i="1000"/>
  <c r="Z1073" i="1000"/>
  <c r="H1073" i="1000" s="1"/>
  <c r="H1074" i="1000"/>
  <c r="Z1064" i="1000"/>
  <c r="H1065" i="1000"/>
  <c r="H1055" i="1000"/>
  <c r="F1053" i="1000"/>
  <c r="H1048" i="1000"/>
  <c r="F1044" i="1000"/>
  <c r="H1040" i="1000"/>
  <c r="F1037" i="1000"/>
  <c r="H1031" i="1000"/>
  <c r="H1029" i="1000"/>
  <c r="H1027" i="1000"/>
  <c r="H1024" i="1000"/>
  <c r="F1021" i="1000"/>
  <c r="F1017" i="1000"/>
  <c r="G1015" i="1000"/>
  <c r="G1011" i="1000"/>
  <c r="G1009" i="1000"/>
  <c r="G1006" i="1000"/>
  <c r="G1003" i="1000"/>
  <c r="G1001" i="1000"/>
  <c r="G998" i="1000"/>
  <c r="G996" i="1000"/>
  <c r="H991" i="1000"/>
  <c r="F987" i="1000"/>
  <c r="G984" i="1000"/>
  <c r="G981" i="1000"/>
  <c r="H979" i="1000"/>
  <c r="G976" i="1000"/>
  <c r="H974" i="1000"/>
  <c r="G972" i="1000"/>
  <c r="Z964" i="1000"/>
  <c r="H964" i="1000" s="1"/>
  <c r="H965" i="1000"/>
  <c r="G962" i="1000"/>
  <c r="G956" i="1000"/>
  <c r="G954" i="1000"/>
  <c r="G952" i="1000"/>
  <c r="G950" i="1000"/>
  <c r="G948" i="1000"/>
  <c r="T943" i="1000"/>
  <c r="G943" i="1000" s="1"/>
  <c r="G944" i="1000"/>
  <c r="T940" i="1000"/>
  <c r="G940" i="1000" s="1"/>
  <c r="G941" i="1000"/>
  <c r="G938" i="1000"/>
  <c r="T920" i="1000"/>
  <c r="G921" i="1000"/>
  <c r="H908" i="1000"/>
  <c r="G872" i="1000"/>
  <c r="G869" i="1000"/>
  <c r="G867" i="1000"/>
  <c r="G864" i="1000"/>
  <c r="G862" i="1000"/>
  <c r="G857" i="1000"/>
  <c r="G850" i="1000"/>
  <c r="G838" i="1000"/>
  <c r="T832" i="1000"/>
  <c r="G832" i="1000" s="1"/>
  <c r="G833" i="1000"/>
  <c r="G830" i="1000"/>
  <c r="G828" i="1000"/>
  <c r="F822" i="1000"/>
  <c r="F818" i="1000"/>
  <c r="H812" i="1000"/>
  <c r="H809" i="1000"/>
  <c r="Z805" i="1000"/>
  <c r="H805" i="1000" s="1"/>
  <c r="H806" i="1000"/>
  <c r="F789" i="1000"/>
  <c r="G787" i="1000"/>
  <c r="G785" i="1000"/>
  <c r="F785" i="1000"/>
  <c r="G783" i="1000"/>
  <c r="H777" i="1000"/>
  <c r="G775" i="1000"/>
  <c r="H765" i="1000"/>
  <c r="H760" i="1000"/>
  <c r="G755" i="1000"/>
  <c r="H750" i="1000"/>
  <c r="G748" i="1000"/>
  <c r="H745" i="1000"/>
  <c r="G741" i="1000"/>
  <c r="H738" i="1000"/>
  <c r="G735" i="1000"/>
  <c r="H730" i="1000"/>
  <c r="G728" i="1000"/>
  <c r="H726" i="1000"/>
  <c r="G724" i="1000"/>
  <c r="H716" i="1000"/>
  <c r="G708" i="1000"/>
  <c r="H706" i="1000"/>
  <c r="G704" i="1000"/>
  <c r="H702" i="1000"/>
  <c r="G695" i="1000"/>
  <c r="G644" i="1000"/>
  <c r="H567" i="1000"/>
  <c r="H539" i="1000"/>
  <c r="H531" i="1000"/>
  <c r="G504" i="1000"/>
  <c r="G500" i="1000"/>
  <c r="G496" i="1000"/>
  <c r="G437" i="1000"/>
  <c r="H434" i="1000"/>
  <c r="G427" i="1000"/>
  <c r="H421" i="1000"/>
  <c r="G419" i="1000"/>
  <c r="G121" i="1000"/>
  <c r="H129" i="1000"/>
  <c r="G135" i="1000"/>
  <c r="H139" i="1000"/>
  <c r="G145" i="1000"/>
  <c r="H150" i="1000"/>
  <c r="G155" i="1000"/>
  <c r="H159" i="1000"/>
  <c r="G166" i="1000"/>
  <c r="G181" i="1000"/>
  <c r="G192" i="1000"/>
  <c r="H198" i="1000"/>
  <c r="G203" i="1000"/>
  <c r="H209" i="1000"/>
  <c r="G218" i="1000"/>
  <c r="G220" i="1000"/>
  <c r="H223" i="1000"/>
  <c r="H228" i="1000"/>
  <c r="H233" i="1000"/>
  <c r="H240" i="1000"/>
  <c r="G251" i="1000"/>
  <c r="H257" i="1000"/>
  <c r="H263" i="1000"/>
  <c r="G269" i="1000"/>
  <c r="H274" i="1000"/>
  <c r="G281" i="1000"/>
  <c r="H285" i="1000"/>
  <c r="G290" i="1000"/>
  <c r="F296" i="1000"/>
  <c r="G300" i="1000"/>
  <c r="G303" i="1000"/>
  <c r="H309" i="1000"/>
  <c r="H314" i="1000"/>
  <c r="G320" i="1000"/>
  <c r="Q324" i="1000"/>
  <c r="F324" i="1000" s="1"/>
  <c r="F325" i="1000"/>
  <c r="G328" i="1000"/>
  <c r="H333" i="1000"/>
  <c r="H337" i="1000"/>
  <c r="F339" i="1000"/>
  <c r="G341" i="1000"/>
  <c r="H348" i="1000"/>
  <c r="H350" i="1000"/>
  <c r="F353" i="1000"/>
  <c r="G356" i="1000"/>
  <c r="H360" i="1000"/>
  <c r="H364" i="1000"/>
  <c r="G368" i="1000"/>
  <c r="H371" i="1000"/>
  <c r="G378" i="1000"/>
  <c r="H380" i="1000"/>
  <c r="G387" i="1000"/>
  <c r="G393" i="1000"/>
  <c r="G401" i="1000"/>
  <c r="H405" i="1000"/>
  <c r="G413" i="1000"/>
  <c r="H416" i="1000"/>
  <c r="H697" i="1000"/>
  <c r="H78" i="1000"/>
  <c r="T194" i="1000"/>
  <c r="G194" i="1000" s="1"/>
  <c r="T26" i="1000"/>
  <c r="G26" i="1000" s="1"/>
  <c r="Z1298" i="1000"/>
  <c r="T1275" i="1000"/>
  <c r="G1275" i="1000" s="1"/>
  <c r="T1144" i="1000"/>
  <c r="G1144" i="1000" s="1"/>
  <c r="Z1100" i="1000"/>
  <c r="H1100" i="1000" s="1"/>
  <c r="Z779" i="1000"/>
  <c r="H779" i="1000" s="1"/>
  <c r="Z718" i="1000"/>
  <c r="H718" i="1000" s="1"/>
  <c r="T557" i="1000"/>
  <c r="G557" i="1000" s="1"/>
  <c r="T550" i="1000"/>
  <c r="G550" i="1000" s="1"/>
  <c r="T543" i="1000"/>
  <c r="G543" i="1000" s="1"/>
  <c r="Z515" i="1000"/>
  <c r="H515" i="1000" s="1"/>
  <c r="Z508" i="1000"/>
  <c r="T490" i="1000"/>
  <c r="G490" i="1000" s="1"/>
  <c r="T478" i="1000"/>
  <c r="G478" i="1000" s="1"/>
  <c r="T457" i="1000"/>
  <c r="G457" i="1000" s="1"/>
  <c r="T452" i="1000"/>
  <c r="G452" i="1000" s="1"/>
  <c r="T447" i="1000"/>
  <c r="G447" i="1000" s="1"/>
  <c r="T443" i="1000"/>
  <c r="G443" i="1000" s="1"/>
  <c r="Z131" i="1000"/>
  <c r="H131" i="1000" s="1"/>
  <c r="Z162" i="1000"/>
  <c r="T184" i="1000"/>
  <c r="G184" i="1000" s="1"/>
  <c r="Z211" i="1000"/>
  <c r="H211" i="1000" s="1"/>
  <c r="Z247" i="1000"/>
  <c r="H247" i="1000" s="1"/>
  <c r="T292" i="1000"/>
  <c r="T324" i="1000"/>
  <c r="G324" i="1000" s="1"/>
  <c r="T352" i="1000"/>
  <c r="G352" i="1000" s="1"/>
  <c r="T383" i="1000"/>
  <c r="G383" i="1000" s="1"/>
  <c r="Q404" i="1000"/>
  <c r="F404" i="1000" s="1"/>
  <c r="T407" i="1000"/>
  <c r="Q415" i="1000"/>
  <c r="F415" i="1000" s="1"/>
  <c r="T14" i="1000"/>
  <c r="G14" i="1000" s="1"/>
  <c r="Z110" i="1000"/>
  <c r="H110" i="1000" s="1"/>
  <c r="Z1311" i="1000"/>
  <c r="H1311" i="1000" s="1"/>
  <c r="T1286" i="1000"/>
  <c r="G1286" i="1000" s="1"/>
  <c r="Z1205" i="1000"/>
  <c r="H1205" i="1000" s="1"/>
  <c r="T1114" i="1000"/>
  <c r="G1114" i="1000" s="1"/>
  <c r="T1076" i="1000"/>
  <c r="G1076" i="1000" s="1"/>
  <c r="Q1064" i="1000"/>
  <c r="F1064" i="1000" s="1"/>
  <c r="Q964" i="1000"/>
  <c r="F964" i="1000" s="1"/>
  <c r="G914" i="1000"/>
  <c r="Z891" i="1000"/>
  <c r="H891" i="1000" s="1"/>
  <c r="Z879" i="1000"/>
  <c r="Z796" i="1000"/>
  <c r="Z771" i="1000"/>
  <c r="H771" i="1000" s="1"/>
  <c r="Z570" i="1000"/>
  <c r="T562" i="1000"/>
  <c r="G562" i="1000" s="1"/>
  <c r="T462" i="1000"/>
  <c r="G462" i="1000" s="1"/>
  <c r="Z23" i="1000"/>
  <c r="H23" i="1000" s="1"/>
  <c r="T51" i="1000"/>
  <c r="G51" i="1000" s="1"/>
  <c r="Z102" i="1000"/>
  <c r="H102" i="1000" s="1"/>
  <c r="T1283" i="1000"/>
  <c r="G1283" i="1000" s="1"/>
  <c r="Z1216" i="1000"/>
  <c r="H1216" i="1000" s="1"/>
  <c r="Z1163" i="1000"/>
  <c r="T1186" i="1000"/>
  <c r="G1186" i="1000" s="1"/>
  <c r="T1159" i="1000"/>
  <c r="G1159" i="1000" s="1"/>
  <c r="Z1153" i="1000"/>
  <c r="H1153" i="1000" s="1"/>
  <c r="T1105" i="1000"/>
  <c r="G1105" i="1000" s="1"/>
  <c r="Z1079" i="1000"/>
  <c r="H1079" i="1000" s="1"/>
  <c r="T1073" i="1000"/>
  <c r="G1073" i="1000" s="1"/>
  <c r="T1064" i="1000"/>
  <c r="G1064" i="1000" s="1"/>
  <c r="T1047" i="1000"/>
  <c r="G1047" i="1000" s="1"/>
  <c r="T964" i="1000"/>
  <c r="G964" i="1000" s="1"/>
  <c r="Z943" i="1000"/>
  <c r="H943" i="1000" s="1"/>
  <c r="Z937" i="1000"/>
  <c r="Z920" i="1000"/>
  <c r="H920" i="1000" s="1"/>
  <c r="Z832" i="1000"/>
  <c r="H832" i="1000" s="1"/>
  <c r="T811" i="1000"/>
  <c r="G811" i="1000" s="1"/>
  <c r="T808" i="1000"/>
  <c r="G808" i="1000" s="1"/>
  <c r="Z694" i="1000"/>
  <c r="H694" i="1000" s="1"/>
  <c r="Z643" i="1000"/>
  <c r="T566" i="1000"/>
  <c r="G566" i="1000" s="1"/>
  <c r="T538" i="1000"/>
  <c r="G538" i="1000" s="1"/>
  <c r="Z503" i="1000"/>
  <c r="H503" i="1000" s="1"/>
  <c r="Z499" i="1000"/>
  <c r="H499" i="1000" s="1"/>
  <c r="Z425" i="1000"/>
  <c r="H425" i="1000" s="1"/>
  <c r="Z180" i="1000"/>
  <c r="H180" i="1000" s="1"/>
  <c r="T197" i="1000"/>
  <c r="G197" i="1000" s="1"/>
  <c r="T208" i="1000"/>
  <c r="G208" i="1000" s="1"/>
  <c r="Z217" i="1000"/>
  <c r="T222" i="1000"/>
  <c r="G222" i="1000" s="1"/>
  <c r="T227" i="1000"/>
  <c r="G227" i="1000" s="1"/>
  <c r="T232" i="1000"/>
  <c r="G232" i="1000" s="1"/>
  <c r="T239" i="1000"/>
  <c r="G239" i="1000" s="1"/>
  <c r="Z250" i="1000"/>
  <c r="H250" i="1000" s="1"/>
  <c r="T273" i="1000"/>
  <c r="G273" i="1000" s="1"/>
  <c r="T332" i="1000"/>
  <c r="G332" i="1000" s="1"/>
  <c r="T345" i="1000"/>
  <c r="T370" i="1000"/>
  <c r="G370" i="1000" s="1"/>
  <c r="Z400" i="1000"/>
  <c r="H400" i="1000" s="1"/>
  <c r="T404" i="1000"/>
  <c r="G404" i="1000" s="1"/>
  <c r="Z412" i="1000"/>
  <c r="H412" i="1000" s="1"/>
  <c r="T23" i="1000"/>
  <c r="G23" i="1000" s="1"/>
  <c r="Z51" i="1000"/>
  <c r="T102" i="1000"/>
  <c r="G102" i="1000" s="1"/>
  <c r="T1290" i="1000"/>
  <c r="G1290" i="1000" s="1"/>
  <c r="Z1283" i="1000"/>
  <c r="H1283" i="1000" s="1"/>
  <c r="Z1186" i="1000"/>
  <c r="H1186" i="1000" s="1"/>
  <c r="Z1159" i="1000"/>
  <c r="H1159" i="1000" s="1"/>
  <c r="T1153" i="1000"/>
  <c r="G1153" i="1000" s="1"/>
  <c r="Z1047" i="1000"/>
  <c r="H1047" i="1000" s="1"/>
  <c r="Z1023" i="1000"/>
  <c r="H1023" i="1000" s="1"/>
  <c r="T937" i="1000"/>
  <c r="G937" i="1000" s="1"/>
  <c r="H907" i="1000"/>
  <c r="T849" i="1000"/>
  <c r="Z811" i="1000"/>
  <c r="H811" i="1000" s="1"/>
  <c r="Z808" i="1000"/>
  <c r="H808" i="1000" s="1"/>
  <c r="T694" i="1000"/>
  <c r="G694" i="1000" s="1"/>
  <c r="T643" i="1000"/>
  <c r="Z566" i="1000"/>
  <c r="H566" i="1000" s="1"/>
  <c r="Z538" i="1000"/>
  <c r="H538" i="1000" s="1"/>
  <c r="T503" i="1000"/>
  <c r="G503" i="1000" s="1"/>
  <c r="T499" i="1000"/>
  <c r="G499" i="1000" s="1"/>
  <c r="T436" i="1000"/>
  <c r="G436" i="1000" s="1"/>
  <c r="T425" i="1000"/>
  <c r="G425" i="1000" s="1"/>
  <c r="T180" i="1000"/>
  <c r="G180" i="1000" s="1"/>
  <c r="Z197" i="1000"/>
  <c r="H197" i="1000" s="1"/>
  <c r="Z208" i="1000"/>
  <c r="H208" i="1000" s="1"/>
  <c r="T217" i="1000"/>
  <c r="Z222" i="1000"/>
  <c r="H222" i="1000" s="1"/>
  <c r="Z227" i="1000"/>
  <c r="H227" i="1000" s="1"/>
  <c r="Z232" i="1000"/>
  <c r="H232" i="1000" s="1"/>
  <c r="Z239" i="1000"/>
  <c r="H239" i="1000" s="1"/>
  <c r="T250" i="1000"/>
  <c r="G250" i="1000" s="1"/>
  <c r="Z273" i="1000"/>
  <c r="H273" i="1000" s="1"/>
  <c r="Z332" i="1000"/>
  <c r="H332" i="1000" s="1"/>
  <c r="Z345" i="1000"/>
  <c r="Q352" i="1000"/>
  <c r="F352" i="1000" s="1"/>
  <c r="Z370" i="1000"/>
  <c r="H370" i="1000" s="1"/>
  <c r="T400" i="1000"/>
  <c r="G400" i="1000" s="1"/>
  <c r="Z404" i="1000"/>
  <c r="H404" i="1000" s="1"/>
  <c r="T412" i="1000"/>
  <c r="G412" i="1000" s="1"/>
  <c r="Z415" i="1000"/>
  <c r="H415" i="1000" s="1"/>
  <c r="Z26" i="1000"/>
  <c r="H26" i="1000" s="1"/>
  <c r="T110" i="1000"/>
  <c r="G110" i="1000" s="1"/>
  <c r="T1311" i="1000"/>
  <c r="G1311" i="1000" s="1"/>
  <c r="T1298" i="1000"/>
  <c r="G1298" i="1000" s="1"/>
  <c r="Z1275" i="1000"/>
  <c r="H1275" i="1000" s="1"/>
  <c r="T1202" i="1000"/>
  <c r="G1202" i="1000" s="1"/>
  <c r="T1181" i="1000"/>
  <c r="G1181" i="1000" s="1"/>
  <c r="Z1114" i="1000"/>
  <c r="H1114" i="1000" s="1"/>
  <c r="T768" i="1000"/>
  <c r="G768" i="1000" s="1"/>
  <c r="T570" i="1000"/>
  <c r="G570" i="1000" s="1"/>
  <c r="Z562" i="1000"/>
  <c r="H562" i="1000" s="1"/>
  <c r="Z550" i="1000"/>
  <c r="H550" i="1000" s="1"/>
  <c r="Z543" i="1000"/>
  <c r="H543" i="1000" s="1"/>
  <c r="T525" i="1000"/>
  <c r="G525" i="1000" s="1"/>
  <c r="T515" i="1000"/>
  <c r="G515" i="1000" s="1"/>
  <c r="T508" i="1000"/>
  <c r="G508" i="1000" s="1"/>
  <c r="Z490" i="1000"/>
  <c r="H490" i="1000" s="1"/>
  <c r="Z478" i="1000"/>
  <c r="H478" i="1000" s="1"/>
  <c r="H462" i="1000"/>
  <c r="Z457" i="1000"/>
  <c r="H457" i="1000" s="1"/>
  <c r="Z452" i="1000"/>
  <c r="H452" i="1000" s="1"/>
  <c r="Z447" i="1000"/>
  <c r="H447" i="1000" s="1"/>
  <c r="Z443" i="1000"/>
  <c r="H443" i="1000" s="1"/>
  <c r="Q436" i="1000"/>
  <c r="F436" i="1000" s="1"/>
  <c r="Q425" i="1000"/>
  <c r="F425" i="1000" s="1"/>
  <c r="T131" i="1000"/>
  <c r="G131" i="1000" s="1"/>
  <c r="T162" i="1000"/>
  <c r="G162" i="1000" s="1"/>
  <c r="Z184" i="1000"/>
  <c r="H184" i="1000" s="1"/>
  <c r="Z194" i="1000"/>
  <c r="H194" i="1000" s="1"/>
  <c r="T211" i="1000"/>
  <c r="G211" i="1000" s="1"/>
  <c r="T247" i="1000"/>
  <c r="G247" i="1000" s="1"/>
  <c r="Z292" i="1000"/>
  <c r="Z324" i="1000"/>
  <c r="H324" i="1000" s="1"/>
  <c r="Z352" i="1000"/>
  <c r="H352" i="1000" s="1"/>
  <c r="Z383" i="1000"/>
  <c r="H383" i="1000" s="1"/>
  <c r="Q400" i="1000"/>
  <c r="F400" i="1000" s="1"/>
  <c r="Z407" i="1000"/>
  <c r="Q412" i="1000"/>
  <c r="F412" i="1000" s="1"/>
  <c r="Z14" i="1000"/>
  <c r="AB1143" i="1000"/>
  <c r="AA1143" i="1000"/>
  <c r="W1143" i="1000"/>
  <c r="AB690" i="1000"/>
  <c r="X690" i="1000"/>
  <c r="U418" i="1000"/>
  <c r="Q418" i="1000"/>
  <c r="S1034" i="1000"/>
  <c r="Z327" i="1000"/>
  <c r="V327" i="1000"/>
  <c r="V1143" i="1000"/>
  <c r="Y1143" i="1000"/>
  <c r="U1143" i="1000"/>
  <c r="V690" i="1000"/>
  <c r="X1143" i="1000"/>
  <c r="Y690" i="1000"/>
  <c r="U690" i="1000"/>
  <c r="W690" i="1000"/>
  <c r="AA418" i="1000"/>
  <c r="W418" i="1000"/>
  <c r="U431" i="1000"/>
  <c r="U363" i="1000"/>
  <c r="Y375" i="1000"/>
  <c r="U375" i="1000"/>
  <c r="AB1237" i="1000"/>
  <c r="Y713" i="1000"/>
  <c r="Y712" i="1000" s="1"/>
  <c r="Y774" i="1000"/>
  <c r="U774" i="1000"/>
  <c r="Q737" i="1000"/>
  <c r="W737" i="1000"/>
  <c r="S737" i="1000"/>
  <c r="Y418" i="1000"/>
  <c r="U713" i="1000"/>
  <c r="U712" i="1000" s="1"/>
  <c r="AB871" i="1000"/>
  <c r="X871" i="1000"/>
  <c r="T871" i="1000"/>
  <c r="AA782" i="1000"/>
  <c r="AB327" i="1000"/>
  <c r="X327" i="1000"/>
  <c r="T327" i="1000"/>
  <c r="Y327" i="1000"/>
  <c r="U327" i="1000"/>
  <c r="AA375" i="1000"/>
  <c r="W375" i="1000"/>
  <c r="S375" i="1000"/>
  <c r="AA759" i="1000"/>
  <c r="AA1278" i="1000"/>
  <c r="W1278" i="1000"/>
  <c r="AB1261" i="1000"/>
  <c r="X1261" i="1000"/>
  <c r="T1261" i="1000"/>
  <c r="Z1237" i="1000"/>
  <c r="V1237" i="1000"/>
  <c r="AB1230" i="1000"/>
  <c r="X1230" i="1000"/>
  <c r="W723" i="1000"/>
  <c r="Y363" i="1000"/>
  <c r="AA1136" i="1000"/>
  <c r="W1136" i="1000"/>
  <c r="AA969" i="1000"/>
  <c r="Z871" i="1000"/>
  <c r="V871" i="1000"/>
  <c r="AB431" i="1000"/>
  <c r="AB430" i="1000" s="1"/>
  <c r="AB429" i="1000" s="1"/>
  <c r="X431" i="1000"/>
  <c r="T431" i="1000"/>
  <c r="T1230" i="1000"/>
  <c r="Y1136" i="1000"/>
  <c r="U1136" i="1000"/>
  <c r="AB1121" i="1000"/>
  <c r="X1121" i="1000"/>
  <c r="T1121" i="1000"/>
  <c r="W1083" i="1000"/>
  <c r="W1082" i="1000" s="1"/>
  <c r="Z1050" i="1000"/>
  <c r="V1050" i="1000"/>
  <c r="Z1039" i="1000"/>
  <c r="V1039" i="1000"/>
  <c r="Y1034" i="1000"/>
  <c r="U1034" i="1000"/>
  <c r="AB1014" i="1000"/>
  <c r="X1014" i="1000"/>
  <c r="T1014" i="1000"/>
  <c r="Z990" i="1000"/>
  <c r="V990" i="1000"/>
  <c r="AB983" i="1000"/>
  <c r="X983" i="1000"/>
  <c r="T983" i="1000"/>
  <c r="Z978" i="1000"/>
  <c r="V978" i="1000"/>
  <c r="R978" i="1000"/>
  <c r="Y969" i="1000"/>
  <c r="U969" i="1000"/>
  <c r="S815" i="1000"/>
  <c r="S814" i="1000" s="1"/>
  <c r="AB782" i="1000"/>
  <c r="X782" i="1000"/>
  <c r="T782" i="1000"/>
  <c r="AB774" i="1000"/>
  <c r="X774" i="1000"/>
  <c r="T774" i="1000"/>
  <c r="W759" i="1000"/>
  <c r="Z737" i="1000"/>
  <c r="V737" i="1000"/>
  <c r="R737" i="1000"/>
  <c r="Y732" i="1000"/>
  <c r="U732" i="1000"/>
  <c r="AA713" i="1000"/>
  <c r="AA712" i="1000" s="1"/>
  <c r="W713" i="1000"/>
  <c r="W712" i="1000" s="1"/>
  <c r="S713" i="1000"/>
  <c r="S712" i="1000" s="1"/>
  <c r="AA701" i="1000"/>
  <c r="AA700" i="1000" s="1"/>
  <c r="Z418" i="1000"/>
  <c r="V418" i="1000"/>
  <c r="R418" i="1000"/>
  <c r="AB418" i="1000"/>
  <c r="X418" i="1000"/>
  <c r="T418" i="1000"/>
  <c r="AA254" i="1000"/>
  <c r="AA253" i="1000" s="1"/>
  <c r="W254" i="1000"/>
  <c r="W253" i="1000" s="1"/>
  <c r="Z336" i="1000"/>
  <c r="V336" i="1000"/>
  <c r="AA336" i="1000"/>
  <c r="W336" i="1000"/>
  <c r="AB336" i="1000"/>
  <c r="X336" i="1000"/>
  <c r="T336" i="1000"/>
  <c r="Z363" i="1000"/>
  <c r="V363" i="1000"/>
  <c r="AB375" i="1000"/>
  <c r="X375" i="1000"/>
  <c r="T375" i="1000"/>
  <c r="AB1136" i="1000"/>
  <c r="X1136" i="1000"/>
  <c r="T1136" i="1000"/>
  <c r="AA1121" i="1000"/>
  <c r="W1121" i="1000"/>
  <c r="AB1034" i="1000"/>
  <c r="X1034" i="1000"/>
  <c r="T1034" i="1000"/>
  <c r="U990" i="1000"/>
  <c r="W983" i="1000"/>
  <c r="Y978" i="1000"/>
  <c r="U978" i="1000"/>
  <c r="AA871" i="1000"/>
  <c r="W871" i="1000"/>
  <c r="W782" i="1000"/>
  <c r="S782" i="1000"/>
  <c r="Q782" i="1000"/>
  <c r="Q774" i="1000"/>
  <c r="AA774" i="1000"/>
  <c r="W774" i="1000"/>
  <c r="S774" i="1000"/>
  <c r="AA737" i="1000"/>
  <c r="Y737" i="1000"/>
  <c r="U737" i="1000"/>
  <c r="Q723" i="1000"/>
  <c r="AA723" i="1000"/>
  <c r="S723" i="1000"/>
  <c r="Y431" i="1000"/>
  <c r="S418" i="1000"/>
  <c r="AA327" i="1000"/>
  <c r="W327" i="1000"/>
  <c r="S327" i="1000"/>
  <c r="S336" i="1000"/>
  <c r="Y959" i="1000"/>
  <c r="Y958" i="1000" s="1"/>
  <c r="T856" i="1000"/>
  <c r="Y815" i="1000"/>
  <c r="Y814" i="1000" s="1"/>
  <c r="V759" i="1000"/>
  <c r="T723" i="1000"/>
  <c r="AA431" i="1000"/>
  <c r="W1261" i="1000"/>
  <c r="U1237" i="1000"/>
  <c r="AA1230" i="1000"/>
  <c r="AB969" i="1000"/>
  <c r="AB959" i="1000"/>
  <c r="AB958" i="1000" s="1"/>
  <c r="AA856" i="1000"/>
  <c r="AB732" i="1000"/>
  <c r="X732" i="1000"/>
  <c r="T732" i="1000"/>
  <c r="Z713" i="1000"/>
  <c r="V713" i="1000"/>
  <c r="V712" i="1000" s="1"/>
  <c r="Z701" i="1000"/>
  <c r="V701" i="1000"/>
  <c r="V700" i="1000" s="1"/>
  <c r="Z431" i="1000"/>
  <c r="V431" i="1000"/>
  <c r="Z254" i="1000"/>
  <c r="V254" i="1000"/>
  <c r="V253" i="1000" s="1"/>
  <c r="AB254" i="1000"/>
  <c r="AB253" i="1000" s="1"/>
  <c r="X254" i="1000"/>
  <c r="X253" i="1000" s="1"/>
  <c r="T254" i="1000"/>
  <c r="Y336" i="1000"/>
  <c r="U336" i="1000"/>
  <c r="Z375" i="1000"/>
  <c r="V375" i="1000"/>
  <c r="W701" i="1000"/>
  <c r="W700" i="1000" s="1"/>
  <c r="AA1083" i="1000"/>
  <c r="AA1082" i="1000" s="1"/>
  <c r="U959" i="1000"/>
  <c r="U958" i="1000" s="1"/>
  <c r="X856" i="1000"/>
  <c r="U815" i="1000"/>
  <c r="U814" i="1000" s="1"/>
  <c r="X723" i="1000"/>
  <c r="S431" i="1000"/>
  <c r="V1278" i="1000"/>
  <c r="S1261" i="1000"/>
  <c r="S1230" i="1000"/>
  <c r="R1083" i="1000"/>
  <c r="R1082" i="1000" s="1"/>
  <c r="Y1050" i="1000"/>
  <c r="U1039" i="1000"/>
  <c r="AA1014" i="1000"/>
  <c r="S1014" i="1000"/>
  <c r="AA983" i="1000"/>
  <c r="T969" i="1000"/>
  <c r="T959" i="1000"/>
  <c r="W856" i="1000"/>
  <c r="X815" i="1000"/>
  <c r="X814" i="1000" s="1"/>
  <c r="Y1278" i="1000"/>
  <c r="V1261" i="1000"/>
  <c r="T1237" i="1000"/>
  <c r="V1230" i="1000"/>
  <c r="Q1034" i="1000"/>
  <c r="AA1034" i="1000"/>
  <c r="W1034" i="1000"/>
  <c r="Z1014" i="1000"/>
  <c r="V1014" i="1000"/>
  <c r="AB990" i="1000"/>
  <c r="X990" i="1000"/>
  <c r="T990" i="1000"/>
  <c r="Z983" i="1000"/>
  <c r="V983" i="1000"/>
  <c r="AB978" i="1000"/>
  <c r="X978" i="1000"/>
  <c r="T978" i="1000"/>
  <c r="W969" i="1000"/>
  <c r="S969" i="1000"/>
  <c r="AA959" i="1000"/>
  <c r="AA958" i="1000" s="1"/>
  <c r="W959" i="1000"/>
  <c r="W958" i="1000" s="1"/>
  <c r="V856" i="1000"/>
  <c r="Q815" i="1000"/>
  <c r="AA815" i="1000"/>
  <c r="AA814" i="1000" s="1"/>
  <c r="W815" i="1000"/>
  <c r="W814" i="1000" s="1"/>
  <c r="Z782" i="1000"/>
  <c r="V782" i="1000"/>
  <c r="Z774" i="1000"/>
  <c r="V774" i="1000"/>
  <c r="R774" i="1000"/>
  <c r="AB759" i="1000"/>
  <c r="X759" i="1000"/>
  <c r="T759" i="1000"/>
  <c r="AB737" i="1000"/>
  <c r="X737" i="1000"/>
  <c r="T737" i="1000"/>
  <c r="AA732" i="1000"/>
  <c r="W732" i="1000"/>
  <c r="R732" i="1000"/>
  <c r="Z723" i="1000"/>
  <c r="V723" i="1000"/>
  <c r="R723" i="1000"/>
  <c r="Y701" i="1000"/>
  <c r="Y700" i="1000" s="1"/>
  <c r="U701" i="1000"/>
  <c r="U700" i="1000" s="1"/>
  <c r="Y254" i="1000"/>
  <c r="Y253" i="1000" s="1"/>
  <c r="U254" i="1000"/>
  <c r="U253" i="1000" s="1"/>
  <c r="AB363" i="1000"/>
  <c r="X363" i="1000"/>
  <c r="T363" i="1000"/>
  <c r="S701" i="1000"/>
  <c r="S700" i="1000" s="1"/>
  <c r="Q1083" i="1000"/>
  <c r="S1083" i="1000"/>
  <c r="S1082" i="1000" s="1"/>
  <c r="AB856" i="1000"/>
  <c r="Z759" i="1000"/>
  <c r="AB723" i="1000"/>
  <c r="W431" i="1000"/>
  <c r="Z1278" i="1000"/>
  <c r="AA1261" i="1000"/>
  <c r="Y1237" i="1000"/>
  <c r="W1230" i="1000"/>
  <c r="Z1083" i="1000"/>
  <c r="V1083" i="1000"/>
  <c r="V1082" i="1000" s="1"/>
  <c r="U1050" i="1000"/>
  <c r="Y1039" i="1000"/>
  <c r="W1014" i="1000"/>
  <c r="Y990" i="1000"/>
  <c r="X969" i="1000"/>
  <c r="X959" i="1000"/>
  <c r="X958" i="1000" s="1"/>
  <c r="AB815" i="1000"/>
  <c r="AB814" i="1000" s="1"/>
  <c r="T815" i="1000"/>
  <c r="Y759" i="1000"/>
  <c r="U759" i="1000"/>
  <c r="U1278" i="1000"/>
  <c r="Z1261" i="1000"/>
  <c r="X1237" i="1000"/>
  <c r="Z1230" i="1000"/>
  <c r="Z1121" i="1000"/>
  <c r="V1121" i="1000"/>
  <c r="Y1083" i="1000"/>
  <c r="Y1082" i="1000" s="1"/>
  <c r="U1083" i="1000"/>
  <c r="U1082" i="1000" s="1"/>
  <c r="AB1050" i="1000"/>
  <c r="X1050" i="1000"/>
  <c r="T1050" i="1000"/>
  <c r="AB1039" i="1000"/>
  <c r="X1039" i="1000"/>
  <c r="T1039" i="1000"/>
  <c r="AB1278" i="1000"/>
  <c r="X1278" i="1000"/>
  <c r="T1278" i="1000"/>
  <c r="Y1261" i="1000"/>
  <c r="U1261" i="1000"/>
  <c r="AA1237" i="1000"/>
  <c r="W1237" i="1000"/>
  <c r="S1237" i="1000"/>
  <c r="Y1230" i="1000"/>
  <c r="U1230" i="1000"/>
  <c r="Z1136" i="1000"/>
  <c r="V1136" i="1000"/>
  <c r="Y1121" i="1000"/>
  <c r="U1121" i="1000"/>
  <c r="AB1083" i="1000"/>
  <c r="AB1082" i="1000" s="1"/>
  <c r="X1083" i="1000"/>
  <c r="X1082" i="1000" s="1"/>
  <c r="T1083" i="1000"/>
  <c r="AA1050" i="1000"/>
  <c r="W1050" i="1000"/>
  <c r="AA1039" i="1000"/>
  <c r="W1039" i="1000"/>
  <c r="S1039" i="1000"/>
  <c r="Z1034" i="1000"/>
  <c r="V1034" i="1000"/>
  <c r="R1034" i="1000"/>
  <c r="Y1014" i="1000"/>
  <c r="U1014" i="1000"/>
  <c r="AA990" i="1000"/>
  <c r="W990" i="1000"/>
  <c r="S990" i="1000"/>
  <c r="Y983" i="1000"/>
  <c r="U983" i="1000"/>
  <c r="Q978" i="1000"/>
  <c r="AA978" i="1000"/>
  <c r="W978" i="1000"/>
  <c r="S978" i="1000"/>
  <c r="Z969" i="1000"/>
  <c r="V969" i="1000"/>
  <c r="Z959" i="1000"/>
  <c r="V959" i="1000"/>
  <c r="V958" i="1000" s="1"/>
  <c r="Y871" i="1000"/>
  <c r="U871" i="1000"/>
  <c r="Y856" i="1000"/>
  <c r="U856" i="1000"/>
  <c r="Z815" i="1000"/>
  <c r="V815" i="1000"/>
  <c r="V814" i="1000" s="1"/>
  <c r="R815" i="1000"/>
  <c r="R814" i="1000" s="1"/>
  <c r="Y782" i="1000"/>
  <c r="U782" i="1000"/>
  <c r="Z732" i="1000"/>
  <c r="V732" i="1000"/>
  <c r="Y723" i="1000"/>
  <c r="U723" i="1000"/>
  <c r="AB713" i="1000"/>
  <c r="AB712" i="1000" s="1"/>
  <c r="X713" i="1000"/>
  <c r="X712" i="1000" s="1"/>
  <c r="T713" i="1000"/>
  <c r="AB701" i="1000"/>
  <c r="AB700" i="1000" s="1"/>
  <c r="X701" i="1000"/>
  <c r="X700" i="1000" s="1"/>
  <c r="T701" i="1000"/>
  <c r="AA363" i="1000"/>
  <c r="W363" i="1000"/>
  <c r="S363" i="1000"/>
  <c r="AB1331" i="1000"/>
  <c r="AB1297" i="1000"/>
  <c r="X1297" i="1000"/>
  <c r="V124" i="1000"/>
  <c r="Y149" i="1000"/>
  <c r="U149" i="1000"/>
  <c r="V154" i="1000"/>
  <c r="Y837" i="1000"/>
  <c r="Y836" i="1000" s="1"/>
  <c r="Z528" i="1000"/>
  <c r="V528" i="1000"/>
  <c r="X1331" i="1000"/>
  <c r="X142" i="1000"/>
  <c r="W902" i="1000"/>
  <c r="W878" i="1000" s="1"/>
  <c r="U124" i="1000"/>
  <c r="Z287" i="1000"/>
  <c r="AB311" i="1000"/>
  <c r="X311" i="1000"/>
  <c r="U528" i="1000"/>
  <c r="AB299" i="1000"/>
  <c r="X299" i="1000"/>
  <c r="U560" i="1000"/>
  <c r="U554" i="1000" s="1"/>
  <c r="U553" i="1000" s="1"/>
  <c r="I39" i="994" s="1"/>
  <c r="AB386" i="1000"/>
  <c r="X386" i="1000"/>
  <c r="T386" i="1000"/>
  <c r="AB142" i="1000"/>
  <c r="Z154" i="1000"/>
  <c r="Z165" i="1000"/>
  <c r="Z268" i="1000"/>
  <c r="Z316" i="1000"/>
  <c r="Y124" i="1000"/>
  <c r="W1176" i="1000"/>
  <c r="W1175" i="1000" s="1"/>
  <c r="W1170" i="1000" s="1"/>
  <c r="W1169" i="1000" s="1"/>
  <c r="W1168" i="1000" s="1"/>
  <c r="W1167" i="1000" s="1"/>
  <c r="W287" i="1000"/>
  <c r="V149" i="1000"/>
  <c r="V287" i="1000"/>
  <c r="V316" i="1000"/>
  <c r="T311" i="1000"/>
  <c r="AA754" i="1000"/>
  <c r="W754" i="1000"/>
  <c r="U493" i="1000"/>
  <c r="V200" i="1000"/>
  <c r="Y278" i="1000"/>
  <c r="U278" i="1000"/>
  <c r="W311" i="1000"/>
  <c r="Y316" i="1000"/>
  <c r="U837" i="1000"/>
  <c r="U836" i="1000" s="1"/>
  <c r="W493" i="1000"/>
  <c r="AB134" i="1000"/>
  <c r="X134" i="1000"/>
  <c r="T134" i="1000"/>
  <c r="Y142" i="1000"/>
  <c r="AB278" i="1000"/>
  <c r="X278" i="1000"/>
  <c r="T278" i="1000"/>
  <c r="Y355" i="1000"/>
  <c r="U70" i="1000"/>
  <c r="Z89" i="1000"/>
  <c r="X105" i="1000"/>
  <c r="Y483" i="1000"/>
  <c r="Y386" i="1000"/>
  <c r="U386" i="1000"/>
  <c r="Y70" i="1000"/>
  <c r="V89" i="1000"/>
  <c r="AB105" i="1000"/>
  <c r="V754" i="1000"/>
  <c r="S520" i="1000"/>
  <c r="Z134" i="1000"/>
  <c r="V134" i="1000"/>
  <c r="V165" i="1000"/>
  <c r="Z187" i="1000"/>
  <c r="V187" i="1000"/>
  <c r="AB268" i="1000"/>
  <c r="AB267" i="1000" s="1"/>
  <c r="X268" i="1000"/>
  <c r="X267" i="1000" s="1"/>
  <c r="T268" i="1000"/>
  <c r="Y287" i="1000"/>
  <c r="U287" i="1000"/>
  <c r="T299" i="1000"/>
  <c r="Z311" i="1000"/>
  <c r="V311" i="1000"/>
  <c r="AB316" i="1000"/>
  <c r="X316" i="1000"/>
  <c r="T316" i="1000"/>
  <c r="T105" i="1000"/>
  <c r="W1336" i="1000"/>
  <c r="U483" i="1000"/>
  <c r="AB46" i="1000"/>
  <c r="AB45" i="1000" s="1"/>
  <c r="X46" i="1000"/>
  <c r="X45" i="1000" s="1"/>
  <c r="T46" i="1000"/>
  <c r="Z105" i="1000"/>
  <c r="V105" i="1000"/>
  <c r="T1095" i="1000"/>
  <c r="Y493" i="1000"/>
  <c r="AA483" i="1000"/>
  <c r="W483" i="1000"/>
  <c r="S483" i="1000"/>
  <c r="AA456" i="1000"/>
  <c r="AA455" i="1000" s="1"/>
  <c r="W456" i="1000"/>
  <c r="W455" i="1000" s="1"/>
  <c r="S456" i="1000"/>
  <c r="S455" i="1000" s="1"/>
  <c r="U442" i="1000"/>
  <c r="U441" i="1000" s="1"/>
  <c r="X124" i="1000"/>
  <c r="T124" i="1000"/>
  <c r="Z142" i="1000"/>
  <c r="V142" i="1000"/>
  <c r="Z149" i="1000"/>
  <c r="AB200" i="1000"/>
  <c r="X200" i="1000"/>
  <c r="T200" i="1000"/>
  <c r="Z278" i="1000"/>
  <c r="V278" i="1000"/>
  <c r="AB287" i="1000"/>
  <c r="X287" i="1000"/>
  <c r="T287" i="1000"/>
  <c r="U316" i="1000"/>
  <c r="Y407" i="1000"/>
  <c r="U407" i="1000"/>
  <c r="W1211" i="1000"/>
  <c r="W1210" i="1000" s="1"/>
  <c r="S1211" i="1000"/>
  <c r="S1210" i="1000" s="1"/>
  <c r="X1201" i="1000"/>
  <c r="AB65" i="1000"/>
  <c r="X65" i="1000"/>
  <c r="T65" i="1000"/>
  <c r="Z70" i="1000"/>
  <c r="Z114" i="1000"/>
  <c r="V114" i="1000"/>
  <c r="Z754" i="1000"/>
  <c r="AA528" i="1000"/>
  <c r="AB520" i="1000"/>
  <c r="X520" i="1000"/>
  <c r="T520" i="1000"/>
  <c r="AB493" i="1000"/>
  <c r="X493" i="1000"/>
  <c r="T493" i="1000"/>
  <c r="Z483" i="1000"/>
  <c r="V483" i="1000"/>
  <c r="Y442" i="1000"/>
  <c r="Y441" i="1000" s="1"/>
  <c r="AB1104" i="1000"/>
  <c r="AA520" i="1000"/>
  <c r="W520" i="1000"/>
  <c r="Z56" i="1000"/>
  <c r="V56" i="1000"/>
  <c r="V65" i="1000"/>
  <c r="AB70" i="1000"/>
  <c r="X70" i="1000"/>
  <c r="T70" i="1000"/>
  <c r="Y89" i="1000"/>
  <c r="U89" i="1000"/>
  <c r="W105" i="1000"/>
  <c r="AB114" i="1000"/>
  <c r="X114" i="1000"/>
  <c r="T114" i="1000"/>
  <c r="AB1305" i="1000"/>
  <c r="AB1304" i="1000" s="1"/>
  <c r="X1305" i="1000"/>
  <c r="X1304" i="1000" s="1"/>
  <c r="AA1131" i="1000"/>
  <c r="W1131" i="1000"/>
  <c r="AA837" i="1000"/>
  <c r="AA836" i="1000" s="1"/>
  <c r="AB754" i="1000"/>
  <c r="X754" i="1000"/>
  <c r="T754" i="1000"/>
  <c r="Z493" i="1000"/>
  <c r="V493" i="1000"/>
  <c r="AB483" i="1000"/>
  <c r="X483" i="1000"/>
  <c r="T483" i="1000"/>
  <c r="AA442" i="1000"/>
  <c r="AA441" i="1000" s="1"/>
  <c r="W442" i="1000"/>
  <c r="W441" i="1000" s="1"/>
  <c r="S442" i="1000"/>
  <c r="S441" i="1000" s="1"/>
  <c r="AA311" i="1000"/>
  <c r="V456" i="1000"/>
  <c r="V455" i="1000" s="1"/>
  <c r="V442" i="1000"/>
  <c r="V441" i="1000" s="1"/>
  <c r="U142" i="1000"/>
  <c r="W142" i="1000"/>
  <c r="AA149" i="1000"/>
  <c r="W149" i="1000"/>
  <c r="Y187" i="1000"/>
  <c r="U187" i="1000"/>
  <c r="Y200" i="1000"/>
  <c r="U200" i="1000"/>
  <c r="V268" i="1000"/>
  <c r="V267" i="1000" s="1"/>
  <c r="AA287" i="1000"/>
  <c r="AB355" i="1000"/>
  <c r="X355" i="1000"/>
  <c r="T355" i="1000"/>
  <c r="Y456" i="1000"/>
  <c r="Y455" i="1000" s="1"/>
  <c r="U456" i="1000"/>
  <c r="U455" i="1000" s="1"/>
  <c r="AB187" i="1000"/>
  <c r="X187" i="1000"/>
  <c r="T187" i="1000"/>
  <c r="W345" i="1000"/>
  <c r="Y345" i="1000"/>
  <c r="U345" i="1000"/>
  <c r="Z386" i="1000"/>
  <c r="V386" i="1000"/>
  <c r="AB456" i="1000"/>
  <c r="AB455" i="1000" s="1"/>
  <c r="X456" i="1000"/>
  <c r="X455" i="1000" s="1"/>
  <c r="AB442" i="1000"/>
  <c r="AB441" i="1000" s="1"/>
  <c r="X442" i="1000"/>
  <c r="X441" i="1000" s="1"/>
  <c r="W124" i="1000"/>
  <c r="AB149" i="1000"/>
  <c r="X149" i="1000"/>
  <c r="T149" i="1000"/>
  <c r="AB154" i="1000"/>
  <c r="X154" i="1000"/>
  <c r="T154" i="1000"/>
  <c r="AB165" i="1000"/>
  <c r="X165" i="1000"/>
  <c r="T165" i="1000"/>
  <c r="Y268" i="1000"/>
  <c r="Y267" i="1000" s="1"/>
  <c r="U268" i="1000"/>
  <c r="U267" i="1000" s="1"/>
  <c r="Z355" i="1000"/>
  <c r="V355" i="1000"/>
  <c r="U355" i="1000"/>
  <c r="AA407" i="1000"/>
  <c r="W407" i="1000"/>
  <c r="S407" i="1000"/>
  <c r="AA386" i="1000"/>
  <c r="W386" i="1000"/>
  <c r="AA355" i="1000"/>
  <c r="W355" i="1000"/>
  <c r="AA316" i="1000"/>
  <c r="W316" i="1000"/>
  <c r="Y311" i="1000"/>
  <c r="U311" i="1000"/>
  <c r="Z299" i="1000"/>
  <c r="V299" i="1000"/>
  <c r="AA299" i="1000"/>
  <c r="W299" i="1000"/>
  <c r="Y299" i="1000"/>
  <c r="U299" i="1000"/>
  <c r="AA278" i="1000"/>
  <c r="W278" i="1000"/>
  <c r="AA268" i="1000"/>
  <c r="AA267" i="1000" s="1"/>
  <c r="W268" i="1000"/>
  <c r="W267" i="1000" s="1"/>
  <c r="AA238" i="1000"/>
  <c r="W238" i="1000"/>
  <c r="U238" i="1000"/>
  <c r="X238" i="1000"/>
  <c r="Y238" i="1000"/>
  <c r="V238" i="1000"/>
  <c r="AA200" i="1000"/>
  <c r="W200" i="1000"/>
  <c r="Z200" i="1000"/>
  <c r="W187" i="1000"/>
  <c r="Y165" i="1000"/>
  <c r="U165" i="1000"/>
  <c r="W165" i="1000"/>
  <c r="Y154" i="1000"/>
  <c r="U154" i="1000"/>
  <c r="AA154" i="1000"/>
  <c r="W154" i="1000"/>
  <c r="AA142" i="1000"/>
  <c r="T142" i="1000"/>
  <c r="W134" i="1000"/>
  <c r="Y134" i="1000"/>
  <c r="U134" i="1000"/>
  <c r="Y114" i="1000"/>
  <c r="U114" i="1000"/>
  <c r="Y1316" i="1000"/>
  <c r="W1221" i="1000"/>
  <c r="Y65" i="1000"/>
  <c r="U65" i="1000"/>
  <c r="Z77" i="1000"/>
  <c r="Y94" i="1000"/>
  <c r="U94" i="1000"/>
  <c r="Y105" i="1000"/>
  <c r="U105" i="1000"/>
  <c r="W114" i="1000"/>
  <c r="AA1331" i="1000"/>
  <c r="W1331" i="1000"/>
  <c r="AB1176" i="1000"/>
  <c r="AB1175" i="1000" s="1"/>
  <c r="AB1170" i="1000" s="1"/>
  <c r="AB1169" i="1000" s="1"/>
  <c r="X1176" i="1000"/>
  <c r="X1175" i="1000" s="1"/>
  <c r="X1170" i="1000" s="1"/>
  <c r="X1169" i="1000" s="1"/>
  <c r="X1168" i="1000" s="1"/>
  <c r="X1167" i="1000" s="1"/>
  <c r="T1176" i="1000"/>
  <c r="Y1095" i="1000"/>
  <c r="Y1094" i="1000" s="1"/>
  <c r="U1095" i="1000"/>
  <c r="U1094" i="1000" s="1"/>
  <c r="AB1072" i="1000"/>
  <c r="X1072" i="1000"/>
  <c r="Y560" i="1000"/>
  <c r="Y554" i="1000" s="1"/>
  <c r="Y553" i="1000" s="1"/>
  <c r="Y528" i="1000"/>
  <c r="U1316" i="1000"/>
  <c r="AA1221" i="1000"/>
  <c r="AB1201" i="1000"/>
  <c r="V902" i="1000"/>
  <c r="V878" i="1000" s="1"/>
  <c r="AB89" i="1000"/>
  <c r="X89" i="1000"/>
  <c r="T89" i="1000"/>
  <c r="AB94" i="1000"/>
  <c r="X94" i="1000"/>
  <c r="T94" i="1000"/>
  <c r="AB1336" i="1000"/>
  <c r="X1336" i="1000"/>
  <c r="T1336" i="1000"/>
  <c r="T1305" i="1000"/>
  <c r="Y1270" i="1000"/>
  <c r="U1270" i="1000"/>
  <c r="Y1252" i="1000"/>
  <c r="U1252" i="1000"/>
  <c r="Y1247" i="1000"/>
  <c r="U1247" i="1000"/>
  <c r="AA1176" i="1000"/>
  <c r="AA1175" i="1000" s="1"/>
  <c r="AA1170" i="1000" s="1"/>
  <c r="AA1169" i="1000" s="1"/>
  <c r="AA1168" i="1000" s="1"/>
  <c r="AA1167" i="1000" s="1"/>
  <c r="Y1104" i="1000"/>
  <c r="U1104" i="1000"/>
  <c r="AB1095" i="1000"/>
  <c r="AB1094" i="1000" s="1"/>
  <c r="X1095" i="1000"/>
  <c r="X1094" i="1000" s="1"/>
  <c r="AA1072" i="1000"/>
  <c r="W1072" i="1000"/>
  <c r="Z1026" i="1000"/>
  <c r="V1026" i="1000"/>
  <c r="S1221" i="1000"/>
  <c r="AA1211" i="1000"/>
  <c r="AA1210" i="1000" s="1"/>
  <c r="Z902" i="1000"/>
  <c r="X32" i="1000"/>
  <c r="X31" i="1000" s="1"/>
  <c r="AB77" i="1000"/>
  <c r="X77" i="1000"/>
  <c r="T77" i="1000"/>
  <c r="AA1336" i="1000"/>
  <c r="AB1270" i="1000"/>
  <c r="AB1131" i="1000"/>
  <c r="X1131" i="1000"/>
  <c r="T1131" i="1000"/>
  <c r="X1104" i="1000"/>
  <c r="W560" i="1000"/>
  <c r="W554" i="1000" s="1"/>
  <c r="W553" i="1000" s="1"/>
  <c r="K39" i="994" s="1"/>
  <c r="AA1000" i="1000"/>
  <c r="W1000" i="1000"/>
  <c r="S1000" i="1000"/>
  <c r="V947" i="1000"/>
  <c r="V946" i="1000" s="1"/>
  <c r="AB936" i="1000"/>
  <c r="X936" i="1000"/>
  <c r="U902" i="1000"/>
  <c r="U878" i="1000" s="1"/>
  <c r="X804" i="1000"/>
  <c r="AB560" i="1000"/>
  <c r="AB554" i="1000" s="1"/>
  <c r="AB553" i="1000" s="1"/>
  <c r="P39" i="994" s="1"/>
  <c r="X560" i="1000"/>
  <c r="X554" i="1000" s="1"/>
  <c r="X553" i="1000" s="1"/>
  <c r="AA560" i="1000"/>
  <c r="AA554" i="1000" s="1"/>
  <c r="AA553" i="1000" s="1"/>
  <c r="O39" i="994" s="1"/>
  <c r="S560" i="1000"/>
  <c r="S554" i="1000" s="1"/>
  <c r="S553" i="1000" s="1"/>
  <c r="G39" i="994" s="1"/>
  <c r="Z520" i="1000"/>
  <c r="V520" i="1000"/>
  <c r="Z1005" i="1000"/>
  <c r="V1005" i="1000"/>
  <c r="Z866" i="1000"/>
  <c r="V866" i="1000"/>
  <c r="AB837" i="1000"/>
  <c r="AB836" i="1000" s="1"/>
  <c r="T837" i="1000"/>
  <c r="X528" i="1000"/>
  <c r="T528" i="1000"/>
  <c r="Y520" i="1000"/>
  <c r="U520" i="1000"/>
  <c r="AB947" i="1000"/>
  <c r="AB946" i="1000" s="1"/>
  <c r="T947" i="1000"/>
  <c r="AA902" i="1000"/>
  <c r="AA878" i="1000" s="1"/>
  <c r="S902" i="1000"/>
  <c r="AB827" i="1000"/>
  <c r="AB826" i="1000" s="1"/>
  <c r="X827" i="1000"/>
  <c r="X826" i="1000" s="1"/>
  <c r="T827" i="1000"/>
  <c r="Y754" i="1000"/>
  <c r="U754" i="1000"/>
  <c r="V560" i="1000"/>
  <c r="V554" i="1000" s="1"/>
  <c r="V553" i="1000" s="1"/>
  <c r="J39" i="994" s="1"/>
  <c r="J38" i="994" s="1"/>
  <c r="W528" i="1000"/>
  <c r="W1297" i="1000"/>
  <c r="Y32" i="1000"/>
  <c r="Y31" i="1000" s="1"/>
  <c r="U32" i="1000"/>
  <c r="U31" i="1000" s="1"/>
  <c r="Y56" i="1000"/>
  <c r="W65" i="1000"/>
  <c r="V70" i="1000"/>
  <c r="Z1336" i="1000"/>
  <c r="V1336" i="1000"/>
  <c r="Z1331" i="1000"/>
  <c r="V1331" i="1000"/>
  <c r="Z1270" i="1000"/>
  <c r="V1270" i="1000"/>
  <c r="Z1247" i="1000"/>
  <c r="V1247" i="1000"/>
  <c r="Y1221" i="1000"/>
  <c r="U1221" i="1000"/>
  <c r="Z1211" i="1000"/>
  <c r="V1211" i="1000"/>
  <c r="V1210" i="1000" s="1"/>
  <c r="W1201" i="1000"/>
  <c r="Z65" i="1000"/>
  <c r="Y1336" i="1000"/>
  <c r="U1336" i="1000"/>
  <c r="Y1331" i="1000"/>
  <c r="U1331" i="1000"/>
  <c r="AB1316" i="1000"/>
  <c r="X1316" i="1000"/>
  <c r="T1316" i="1000"/>
  <c r="AA1305" i="1000"/>
  <c r="AA1304" i="1000" s="1"/>
  <c r="W1305" i="1000"/>
  <c r="W1304" i="1000" s="1"/>
  <c r="V1297" i="1000"/>
  <c r="AB1252" i="1000"/>
  <c r="X1252" i="1000"/>
  <c r="T1252" i="1000"/>
  <c r="AB1221" i="1000"/>
  <c r="X1221" i="1000"/>
  <c r="T1221" i="1000"/>
  <c r="Y1211" i="1000"/>
  <c r="Y1210" i="1000" s="1"/>
  <c r="U1211" i="1000"/>
  <c r="U1210" i="1000" s="1"/>
  <c r="V1201" i="1000"/>
  <c r="T32" i="1000"/>
  <c r="T1331" i="1000"/>
  <c r="AA1316" i="1000"/>
  <c r="W1316" i="1000"/>
  <c r="Z1305" i="1000"/>
  <c r="V1305" i="1000"/>
  <c r="V1304" i="1000" s="1"/>
  <c r="Y1297" i="1000"/>
  <c r="U1297" i="1000"/>
  <c r="X1270" i="1000"/>
  <c r="T1270" i="1000"/>
  <c r="AA1252" i="1000"/>
  <c r="W1252" i="1000"/>
  <c r="S1252" i="1000"/>
  <c r="AB1247" i="1000"/>
  <c r="X1247" i="1000"/>
  <c r="T1247" i="1000"/>
  <c r="AB1211" i="1000"/>
  <c r="AB1210" i="1000" s="1"/>
  <c r="X1211" i="1000"/>
  <c r="X1210" i="1000" s="1"/>
  <c r="T1211" i="1000"/>
  <c r="Y1201" i="1000"/>
  <c r="U1201" i="1000"/>
  <c r="AB32" i="1000"/>
  <c r="AB31" i="1000" s="1"/>
  <c r="Y46" i="1000"/>
  <c r="Y45" i="1000" s="1"/>
  <c r="U46" i="1000"/>
  <c r="U45" i="1000" s="1"/>
  <c r="W46" i="1000"/>
  <c r="W45" i="1000" s="1"/>
  <c r="AA70" i="1000"/>
  <c r="W70" i="1000"/>
  <c r="V77" i="1000"/>
  <c r="W89" i="1000"/>
  <c r="AA105" i="1000"/>
  <c r="Z1316" i="1000"/>
  <c r="V1316" i="1000"/>
  <c r="Y1305" i="1000"/>
  <c r="Y1304" i="1000" s="1"/>
  <c r="U1305" i="1000"/>
  <c r="U1304" i="1000" s="1"/>
  <c r="AA1270" i="1000"/>
  <c r="W1270" i="1000"/>
  <c r="S1270" i="1000"/>
  <c r="Z1252" i="1000"/>
  <c r="V1252" i="1000"/>
  <c r="AA1247" i="1000"/>
  <c r="W1247" i="1000"/>
  <c r="S1247" i="1000"/>
  <c r="Z1221" i="1000"/>
  <c r="V1221" i="1000"/>
  <c r="Z1176" i="1000"/>
  <c r="V1176" i="1000"/>
  <c r="V1175" i="1000" s="1"/>
  <c r="V1170" i="1000" s="1"/>
  <c r="V1169" i="1000" s="1"/>
  <c r="V1168" i="1000" s="1"/>
  <c r="V1167" i="1000" s="1"/>
  <c r="Z1095" i="1000"/>
  <c r="V1095" i="1000"/>
  <c r="V1094" i="1000" s="1"/>
  <c r="Y1000" i="1000"/>
  <c r="R947" i="1000"/>
  <c r="R946" i="1000" s="1"/>
  <c r="Y866" i="1000"/>
  <c r="U866" i="1000"/>
  <c r="Y1176" i="1000"/>
  <c r="Y1175" i="1000" s="1"/>
  <c r="Y1170" i="1000" s="1"/>
  <c r="Y1169" i="1000" s="1"/>
  <c r="Y1168" i="1000" s="1"/>
  <c r="Y1167" i="1000" s="1"/>
  <c r="U1176" i="1000"/>
  <c r="U1175" i="1000" s="1"/>
  <c r="U1170" i="1000" s="1"/>
  <c r="U1169" i="1000" s="1"/>
  <c r="U1168" i="1000" s="1"/>
  <c r="U1167" i="1000" s="1"/>
  <c r="V1104" i="1000"/>
  <c r="V1072" i="1000"/>
  <c r="Y1005" i="1000"/>
  <c r="U1005" i="1000"/>
  <c r="Z947" i="1000"/>
  <c r="Y902" i="1000"/>
  <c r="Y878" i="1000" s="1"/>
  <c r="X837" i="1000"/>
  <c r="X836" i="1000" s="1"/>
  <c r="Z1131" i="1000"/>
  <c r="V1131" i="1000"/>
  <c r="Y1072" i="1000"/>
  <c r="U1072" i="1000"/>
  <c r="Y947" i="1000"/>
  <c r="Y946" i="1000" s="1"/>
  <c r="U947" i="1000"/>
  <c r="U946" i="1000" s="1"/>
  <c r="Y936" i="1000"/>
  <c r="U936" i="1000"/>
  <c r="W837" i="1000"/>
  <c r="W836" i="1000" s="1"/>
  <c r="AA827" i="1000"/>
  <c r="AA826" i="1000" s="1"/>
  <c r="W827" i="1000"/>
  <c r="W826" i="1000" s="1"/>
  <c r="S827" i="1000"/>
  <c r="S826" i="1000" s="1"/>
  <c r="Y1131" i="1000"/>
  <c r="U1131" i="1000"/>
  <c r="AA1104" i="1000"/>
  <c r="W1104" i="1000"/>
  <c r="AA1095" i="1000"/>
  <c r="AA1094" i="1000" s="1"/>
  <c r="W1095" i="1000"/>
  <c r="W1094" i="1000" s="1"/>
  <c r="Y1026" i="1000"/>
  <c r="U1026" i="1000"/>
  <c r="Z1000" i="1000"/>
  <c r="V1000" i="1000"/>
  <c r="X947" i="1000"/>
  <c r="X946" i="1000" s="1"/>
  <c r="V827" i="1000"/>
  <c r="V826" i="1000" s="1"/>
  <c r="AB804" i="1000"/>
  <c r="AA804" i="1000"/>
  <c r="W804" i="1000"/>
  <c r="S804" i="1000"/>
  <c r="AB1026" i="1000"/>
  <c r="X1026" i="1000"/>
  <c r="T1026" i="1000"/>
  <c r="AB1005" i="1000"/>
  <c r="X1005" i="1000"/>
  <c r="T1005" i="1000"/>
  <c r="AA947" i="1000"/>
  <c r="AA946" i="1000" s="1"/>
  <c r="W947" i="1000"/>
  <c r="W946" i="1000" s="1"/>
  <c r="W936" i="1000"/>
  <c r="AB902" i="1000"/>
  <c r="AB878" i="1000" s="1"/>
  <c r="X902" i="1000"/>
  <c r="X878" i="1000" s="1"/>
  <c r="T902" i="1000"/>
  <c r="AB866" i="1000"/>
  <c r="X866" i="1000"/>
  <c r="T866" i="1000"/>
  <c r="V804" i="1000"/>
  <c r="AA1026" i="1000"/>
  <c r="W1026" i="1000"/>
  <c r="S1026" i="1000"/>
  <c r="AA1005" i="1000"/>
  <c r="W1005" i="1000"/>
  <c r="S1005" i="1000"/>
  <c r="AB1000" i="1000"/>
  <c r="X1000" i="1000"/>
  <c r="T1000" i="1000"/>
  <c r="V936" i="1000"/>
  <c r="AA866" i="1000"/>
  <c r="W866" i="1000"/>
  <c r="Z837" i="1000"/>
  <c r="V837" i="1000"/>
  <c r="V836" i="1000" s="1"/>
  <c r="Y827" i="1000"/>
  <c r="Y826" i="1000" s="1"/>
  <c r="U827" i="1000"/>
  <c r="U826" i="1000" s="1"/>
  <c r="Y804" i="1000"/>
  <c r="U804" i="1000"/>
  <c r="W94" i="1000"/>
  <c r="Z94" i="1000"/>
  <c r="V94" i="1000"/>
  <c r="Y77" i="1000"/>
  <c r="U77" i="1000"/>
  <c r="W77" i="1000"/>
  <c r="U56" i="1000"/>
  <c r="AA56" i="1000"/>
  <c r="W56" i="1000"/>
  <c r="AB56" i="1000"/>
  <c r="X56" i="1000"/>
  <c r="T56" i="1000"/>
  <c r="Z46" i="1000"/>
  <c r="V46" i="1000"/>
  <c r="V45" i="1000" s="1"/>
  <c r="AA32" i="1000"/>
  <c r="AA31" i="1000" s="1"/>
  <c r="W32" i="1000"/>
  <c r="W31" i="1000" s="1"/>
  <c r="Z32" i="1000"/>
  <c r="V32" i="1000"/>
  <c r="V31" i="1000" s="1"/>
  <c r="V13" i="1000"/>
  <c r="X13" i="1000"/>
  <c r="W13" i="1000"/>
  <c r="Y13" i="1000"/>
  <c r="U13" i="1000"/>
  <c r="P15" i="994" l="1"/>
  <c r="AB335" i="1000"/>
  <c r="N9" i="993"/>
  <c r="O16" i="994"/>
  <c r="O15" i="994" s="1"/>
  <c r="Z19" i="1008"/>
  <c r="Z16" i="1008" s="1"/>
  <c r="Z15" i="1008" s="1"/>
  <c r="N16" i="994" s="1"/>
  <c r="N15" i="994" s="1"/>
  <c r="Z10" i="1008"/>
  <c r="V243" i="1007"/>
  <c r="L31" i="993"/>
  <c r="U243" i="1007"/>
  <c r="K31" i="993"/>
  <c r="W9" i="1008"/>
  <c r="W8" i="1008" s="1"/>
  <c r="N19" i="994"/>
  <c r="G643" i="1000"/>
  <c r="G584" i="1000"/>
  <c r="H584" i="1000"/>
  <c r="G637" i="1000"/>
  <c r="X403" i="1000"/>
  <c r="G879" i="1000"/>
  <c r="T878" i="1000"/>
  <c r="H879" i="1000"/>
  <c r="Z878" i="1000"/>
  <c r="H849" i="1000"/>
  <c r="Z846" i="1000"/>
  <c r="H846" i="1000" s="1"/>
  <c r="G849" i="1000"/>
  <c r="T846" i="1000"/>
  <c r="G846" i="1000" s="1"/>
  <c r="H796" i="1000"/>
  <c r="W79" i="1008"/>
  <c r="J16" i="993"/>
  <c r="J15" i="993" s="1"/>
  <c r="Z79" i="1008"/>
  <c r="Z71" i="1008" s="1"/>
  <c r="Z70" i="1008" s="1"/>
  <c r="Z69" i="1008" s="1"/>
  <c r="M16" i="993"/>
  <c r="M15" i="993" s="1"/>
  <c r="V79" i="1008"/>
  <c r="V71" i="1008" s="1"/>
  <c r="V70" i="1008" s="1"/>
  <c r="V69" i="1008" s="1"/>
  <c r="I16" i="993"/>
  <c r="I15" i="993" s="1"/>
  <c r="J8" i="993"/>
  <c r="H14" i="992" s="1"/>
  <c r="AB79" i="1008"/>
  <c r="AB71" i="1008" s="1"/>
  <c r="AB70" i="1008" s="1"/>
  <c r="AB69" i="1008" s="1"/>
  <c r="O16" i="993"/>
  <c r="O15" i="993" s="1"/>
  <c r="U79" i="1008"/>
  <c r="U71" i="1008" s="1"/>
  <c r="U70" i="1008" s="1"/>
  <c r="U69" i="1008" s="1"/>
  <c r="H16" i="993"/>
  <c r="H15" i="993" s="1"/>
  <c r="T79" i="1008"/>
  <c r="T71" i="1008" s="1"/>
  <c r="T70" i="1008" s="1"/>
  <c r="T69" i="1008" s="1"/>
  <c r="G16" i="993"/>
  <c r="G15" i="993" s="1"/>
  <c r="AA79" i="1008"/>
  <c r="AA71" i="1008" s="1"/>
  <c r="AA70" i="1008" s="1"/>
  <c r="AA69" i="1008" s="1"/>
  <c r="N16" i="993"/>
  <c r="N15" i="993" s="1"/>
  <c r="K38" i="994"/>
  <c r="P38" i="994"/>
  <c r="O38" i="994"/>
  <c r="I38" i="994"/>
  <c r="K12" i="994"/>
  <c r="K7" i="994"/>
  <c r="AB403" i="1000"/>
  <c r="H1190" i="1000"/>
  <c r="H1163" i="1000"/>
  <c r="G217" i="1000"/>
  <c r="H924" i="1000"/>
  <c r="H1064" i="1000"/>
  <c r="W482" i="1000"/>
  <c r="W481" i="1000" s="1"/>
  <c r="W475" i="1000" s="1"/>
  <c r="W474" i="1000" s="1"/>
  <c r="H643" i="1000"/>
  <c r="AB1296" i="1000"/>
  <c r="AB1168" i="1000"/>
  <c r="AB1167" i="1000"/>
  <c r="H570" i="1000"/>
  <c r="G292" i="1000"/>
  <c r="G38" i="994"/>
  <c r="H292" i="1000"/>
  <c r="H217" i="1000"/>
  <c r="V403" i="1000"/>
  <c r="V51" i="1007"/>
  <c r="L28" i="993" s="1"/>
  <c r="L26" i="993" s="1"/>
  <c r="U51" i="1007"/>
  <c r="K28" i="993" s="1"/>
  <c r="K26" i="993" s="1"/>
  <c r="T1201" i="1000"/>
  <c r="G1201" i="1000" s="1"/>
  <c r="T216" i="1000"/>
  <c r="G216" i="1000" s="1"/>
  <c r="Z1289" i="1000"/>
  <c r="H1289" i="1000" s="1"/>
  <c r="T923" i="1000"/>
  <c r="G923" i="1000" s="1"/>
  <c r="H483" i="1000"/>
  <c r="F978" i="1000"/>
  <c r="H1014" i="1000"/>
  <c r="F774" i="1000"/>
  <c r="G983" i="1000"/>
  <c r="Z826" i="1000"/>
  <c r="H826" i="1000" s="1"/>
  <c r="F1034" i="1000"/>
  <c r="G902" i="1000"/>
  <c r="Z1063" i="1000"/>
  <c r="H1063" i="1000" s="1"/>
  <c r="T1162" i="1000"/>
  <c r="G1162" i="1000" s="1"/>
  <c r="H837" i="1000"/>
  <c r="Z923" i="1000"/>
  <c r="H923" i="1000" s="1"/>
  <c r="Q795" i="1000"/>
  <c r="F795" i="1000" s="1"/>
  <c r="H386" i="1000"/>
  <c r="G355" i="1000"/>
  <c r="G483" i="1000"/>
  <c r="H959" i="1000"/>
  <c r="H1034" i="1000"/>
  <c r="H744" i="1000"/>
  <c r="H856" i="1000"/>
  <c r="G990" i="1000"/>
  <c r="H701" i="1000"/>
  <c r="H363" i="1000"/>
  <c r="G418" i="1000"/>
  <c r="G782" i="1000"/>
  <c r="H1050" i="1000"/>
  <c r="H1176" i="1000"/>
  <c r="H1005" i="1000"/>
  <c r="G77" i="1000"/>
  <c r="G1305" i="1000"/>
  <c r="H355" i="1000"/>
  <c r="H732" i="1000"/>
  <c r="H375" i="1000"/>
  <c r="H418" i="1000"/>
  <c r="Z1341" i="1000"/>
  <c r="H1095" i="1000"/>
  <c r="H1316" i="1000"/>
  <c r="G1221" i="1000"/>
  <c r="H866" i="1000"/>
  <c r="Z690" i="1000"/>
  <c r="Z1171" i="1000"/>
  <c r="H1171" i="1000" s="1"/>
  <c r="T1171" i="1000"/>
  <c r="G1171" i="1000" s="1"/>
  <c r="G1270" i="1000"/>
  <c r="G1252" i="1000"/>
  <c r="G311" i="1000"/>
  <c r="H528" i="1000"/>
  <c r="G375" i="1000"/>
  <c r="H990" i="1000"/>
  <c r="T1345" i="1000"/>
  <c r="G1345" i="1000" s="1"/>
  <c r="G1346" i="1000"/>
  <c r="G866" i="1000"/>
  <c r="H1026" i="1000"/>
  <c r="G520" i="1000"/>
  <c r="G200" i="1000"/>
  <c r="G124" i="1000"/>
  <c r="G316" i="1000"/>
  <c r="H311" i="1000"/>
  <c r="G278" i="1000"/>
  <c r="G386" i="1000"/>
  <c r="G1050" i="1000"/>
  <c r="H1261" i="1000"/>
  <c r="G815" i="1000"/>
  <c r="F1083" i="1000"/>
  <c r="G959" i="1000"/>
  <c r="H431" i="1000"/>
  <c r="G732" i="1000"/>
  <c r="G1136" i="1000"/>
  <c r="G774" i="1000"/>
  <c r="H1039" i="1000"/>
  <c r="G1230" i="1000"/>
  <c r="H871" i="1000"/>
  <c r="H1237" i="1000"/>
  <c r="F418" i="1000"/>
  <c r="T795" i="1000"/>
  <c r="G795" i="1000" s="1"/>
  <c r="H827" i="1000"/>
  <c r="H1331" i="1000"/>
  <c r="G827" i="1000"/>
  <c r="H902" i="1000"/>
  <c r="G89" i="1000"/>
  <c r="G1176" i="1000"/>
  <c r="H1121" i="1000"/>
  <c r="F723" i="1000"/>
  <c r="H336" i="1000"/>
  <c r="H737" i="1000"/>
  <c r="G345" i="1000"/>
  <c r="T1341" i="1000"/>
  <c r="G1342" i="1000"/>
  <c r="H1000" i="1000"/>
  <c r="H1252" i="1000"/>
  <c r="H1211" i="1000"/>
  <c r="G70" i="1000"/>
  <c r="H754" i="1000"/>
  <c r="G1095" i="1000"/>
  <c r="G1000" i="1000"/>
  <c r="G1026" i="1000"/>
  <c r="H1131" i="1000"/>
  <c r="H947" i="1000"/>
  <c r="G1247" i="1000"/>
  <c r="H1305" i="1000"/>
  <c r="G1331" i="1000"/>
  <c r="H1247" i="1000"/>
  <c r="G947" i="1000"/>
  <c r="G837" i="1000"/>
  <c r="G1336" i="1000"/>
  <c r="Z216" i="1000"/>
  <c r="H216" i="1000" s="1"/>
  <c r="G149" i="1000"/>
  <c r="G187" i="1000"/>
  <c r="G754" i="1000"/>
  <c r="G114" i="1000"/>
  <c r="G493" i="1000"/>
  <c r="G287" i="1000"/>
  <c r="H278" i="1000"/>
  <c r="G105" i="1000"/>
  <c r="G134" i="1000"/>
  <c r="H154" i="1000"/>
  <c r="G713" i="1000"/>
  <c r="H1136" i="1000"/>
  <c r="G1039" i="1000"/>
  <c r="H1230" i="1000"/>
  <c r="H759" i="1000"/>
  <c r="H723" i="1000"/>
  <c r="G759" i="1000"/>
  <c r="H782" i="1000"/>
  <c r="F815" i="1000"/>
  <c r="G978" i="1000"/>
  <c r="H983" i="1000"/>
  <c r="G1237" i="1000"/>
  <c r="G969" i="1000"/>
  <c r="G254" i="1000"/>
  <c r="Z253" i="1000"/>
  <c r="H253" i="1000" s="1"/>
  <c r="H254" i="1000"/>
  <c r="G856" i="1000"/>
  <c r="G336" i="1000"/>
  <c r="H978" i="1000"/>
  <c r="G1014" i="1000"/>
  <c r="G431" i="1000"/>
  <c r="F737" i="1000"/>
  <c r="H327" i="1000"/>
  <c r="H345" i="1000"/>
  <c r="Z1345" i="1000"/>
  <c r="H1345" i="1000" s="1"/>
  <c r="H1346" i="1000"/>
  <c r="G165" i="1000"/>
  <c r="H149" i="1000"/>
  <c r="H268" i="1000"/>
  <c r="Z556" i="1000"/>
  <c r="H557" i="1000"/>
  <c r="G56" i="1000"/>
  <c r="H1270" i="1000"/>
  <c r="G94" i="1000"/>
  <c r="H200" i="1000"/>
  <c r="H70" i="1000"/>
  <c r="G46" i="1000"/>
  <c r="H32" i="1000"/>
  <c r="G1005" i="1000"/>
  <c r="H1221" i="1000"/>
  <c r="G1211" i="1000"/>
  <c r="G32" i="1000"/>
  <c r="G1316" i="1000"/>
  <c r="H1336" i="1000"/>
  <c r="G528" i="1000"/>
  <c r="H520" i="1000"/>
  <c r="G1131" i="1000"/>
  <c r="G142" i="1000"/>
  <c r="H299" i="1000"/>
  <c r="G154" i="1000"/>
  <c r="H56" i="1000"/>
  <c r="G65" i="1000"/>
  <c r="H142" i="1000"/>
  <c r="H105" i="1000"/>
  <c r="G299" i="1000"/>
  <c r="G268" i="1000"/>
  <c r="H316" i="1000"/>
  <c r="H287" i="1000"/>
  <c r="G701" i="1000"/>
  <c r="G744" i="1000"/>
  <c r="H815" i="1000"/>
  <c r="H969" i="1000"/>
  <c r="G1083" i="1000"/>
  <c r="G1278" i="1000"/>
  <c r="H1083" i="1000"/>
  <c r="H1278" i="1000"/>
  <c r="G363" i="1000"/>
  <c r="G737" i="1000"/>
  <c r="H774" i="1000"/>
  <c r="H713" i="1000"/>
  <c r="G723" i="1000"/>
  <c r="G1034" i="1000"/>
  <c r="G1121" i="1000"/>
  <c r="G1261" i="1000"/>
  <c r="G327" i="1000"/>
  <c r="G871" i="1000"/>
  <c r="H407" i="1000"/>
  <c r="G407" i="1000"/>
  <c r="T919" i="1000"/>
  <c r="G919" i="1000" s="1"/>
  <c r="G920" i="1000"/>
  <c r="T936" i="1000"/>
  <c r="G936" i="1000" s="1"/>
  <c r="Z1072" i="1000"/>
  <c r="H1072" i="1000" s="1"/>
  <c r="AA403" i="1000"/>
  <c r="Z1104" i="1000"/>
  <c r="H1104" i="1000" s="1"/>
  <c r="T456" i="1000"/>
  <c r="Z936" i="1000"/>
  <c r="T13" i="1000"/>
  <c r="G13" i="1000" s="1"/>
  <c r="V1071" i="1000"/>
  <c r="T45" i="1000"/>
  <c r="G45" i="1000" s="1"/>
  <c r="T700" i="1000"/>
  <c r="G700" i="1000" s="1"/>
  <c r="Z712" i="1000"/>
  <c r="H712" i="1000" s="1"/>
  <c r="T507" i="1000"/>
  <c r="G507" i="1000" s="1"/>
  <c r="Z498" i="1000"/>
  <c r="H498" i="1000" s="1"/>
  <c r="T1210" i="1000"/>
  <c r="G1210" i="1000" s="1"/>
  <c r="T31" i="1000"/>
  <c r="G31" i="1000" s="1"/>
  <c r="Z1210" i="1000"/>
  <c r="H1210" i="1000" s="1"/>
  <c r="T1104" i="1000"/>
  <c r="G1104" i="1000" s="1"/>
  <c r="T442" i="1000"/>
  <c r="G442" i="1000" s="1"/>
  <c r="T1297" i="1000"/>
  <c r="G1297" i="1000" s="1"/>
  <c r="Z958" i="1000"/>
  <c r="H958" i="1000" s="1"/>
  <c r="Z700" i="1000"/>
  <c r="H700" i="1000" s="1"/>
  <c r="T403" i="1000"/>
  <c r="Z477" i="1000"/>
  <c r="H477" i="1000" s="1"/>
  <c r="Z231" i="1000"/>
  <c r="H231" i="1000" s="1"/>
  <c r="Z565" i="1000"/>
  <c r="H565" i="1000" s="1"/>
  <c r="Z1185" i="1000"/>
  <c r="H1185" i="1000" s="1"/>
  <c r="Z399" i="1000"/>
  <c r="H399" i="1000" s="1"/>
  <c r="T231" i="1000"/>
  <c r="G231" i="1000" s="1"/>
  <c r="Z179" i="1000"/>
  <c r="H179" i="1000" s="1"/>
  <c r="T537" i="1000"/>
  <c r="G537" i="1000" s="1"/>
  <c r="Z919" i="1000"/>
  <c r="H919" i="1000" s="1"/>
  <c r="Z1162" i="1000"/>
  <c r="H1162" i="1000" s="1"/>
  <c r="Z1310" i="1000"/>
  <c r="H1310" i="1000" s="1"/>
  <c r="Z507" i="1000"/>
  <c r="T542" i="1000"/>
  <c r="G542" i="1000" s="1"/>
  <c r="T556" i="1000"/>
  <c r="G556" i="1000" s="1"/>
  <c r="Z1175" i="1000"/>
  <c r="H1175" i="1000" s="1"/>
  <c r="T1072" i="1000"/>
  <c r="G1072" i="1000" s="1"/>
  <c r="T1175" i="1000"/>
  <c r="G1175" i="1000" s="1"/>
  <c r="Z238" i="1000"/>
  <c r="H238" i="1000" s="1"/>
  <c r="Z456" i="1000"/>
  <c r="H456" i="1000" s="1"/>
  <c r="T267" i="1000"/>
  <c r="G267" i="1000" s="1"/>
  <c r="T814" i="1000"/>
  <c r="G814" i="1000" s="1"/>
  <c r="X968" i="1000"/>
  <c r="Q1082" i="1000"/>
  <c r="F1082" i="1000" s="1"/>
  <c r="T958" i="1000"/>
  <c r="G958" i="1000" s="1"/>
  <c r="Z403" i="1000"/>
  <c r="Z1143" i="1000"/>
  <c r="H1143" i="1000" s="1"/>
  <c r="Q399" i="1000"/>
  <c r="F399" i="1000" s="1"/>
  <c r="T514" i="1000"/>
  <c r="G514" i="1000" s="1"/>
  <c r="Z549" i="1000"/>
  <c r="H549" i="1000" s="1"/>
  <c r="Z561" i="1000"/>
  <c r="H561" i="1000" s="1"/>
  <c r="T1310" i="1000"/>
  <c r="G1310" i="1000" s="1"/>
  <c r="T498" i="1000"/>
  <c r="G498" i="1000" s="1"/>
  <c r="T1289" i="1000"/>
  <c r="G1289" i="1000" s="1"/>
  <c r="Z502" i="1000"/>
  <c r="H502" i="1000" s="1"/>
  <c r="Z569" i="1000"/>
  <c r="Q1063" i="1000"/>
  <c r="F1063" i="1000" s="1"/>
  <c r="Z31" i="1000"/>
  <c r="H31" i="1000" s="1"/>
  <c r="Z1304" i="1000"/>
  <c r="H1304" i="1000" s="1"/>
  <c r="T1304" i="1000"/>
  <c r="G1304" i="1000" s="1"/>
  <c r="T1094" i="1000"/>
  <c r="G1094" i="1000" s="1"/>
  <c r="Z814" i="1000"/>
  <c r="H814" i="1000" s="1"/>
  <c r="T1082" i="1000"/>
  <c r="G1082" i="1000" s="1"/>
  <c r="Z1082" i="1000"/>
  <c r="H1082" i="1000" s="1"/>
  <c r="Z542" i="1000"/>
  <c r="H542" i="1000" s="1"/>
  <c r="T569" i="1000"/>
  <c r="T502" i="1000"/>
  <c r="G502" i="1000" s="1"/>
  <c r="T561" i="1000"/>
  <c r="G561" i="1000" s="1"/>
  <c r="Z795" i="1000"/>
  <c r="H795" i="1000" s="1"/>
  <c r="T451" i="1000"/>
  <c r="G451" i="1000" s="1"/>
  <c r="T477" i="1000"/>
  <c r="G477" i="1000" s="1"/>
  <c r="Z13" i="1000"/>
  <c r="Z45" i="1000"/>
  <c r="T826" i="1000"/>
  <c r="G826" i="1000" s="1"/>
  <c r="T1143" i="1000"/>
  <c r="G1143" i="1000" s="1"/>
  <c r="T399" i="1000"/>
  <c r="G399" i="1000" s="1"/>
  <c r="T179" i="1000"/>
  <c r="G179" i="1000" s="1"/>
  <c r="Z642" i="1000"/>
  <c r="H642" i="1000" s="1"/>
  <c r="T1185" i="1000"/>
  <c r="G1185" i="1000" s="1"/>
  <c r="Z804" i="1000"/>
  <c r="H804" i="1000" s="1"/>
  <c r="Z946" i="1000"/>
  <c r="H946" i="1000" s="1"/>
  <c r="Z1094" i="1000"/>
  <c r="H1094" i="1000" s="1"/>
  <c r="Z1201" i="1000"/>
  <c r="Z1297" i="1000"/>
  <c r="T946" i="1000"/>
  <c r="G946" i="1000" s="1"/>
  <c r="T804" i="1000"/>
  <c r="G804" i="1000" s="1"/>
  <c r="T238" i="1000"/>
  <c r="G238" i="1000" s="1"/>
  <c r="Z442" i="1000"/>
  <c r="H442" i="1000" s="1"/>
  <c r="Z267" i="1000"/>
  <c r="H267" i="1000" s="1"/>
  <c r="T712" i="1000"/>
  <c r="G712" i="1000" s="1"/>
  <c r="Q814" i="1000"/>
  <c r="F814" i="1000" s="1"/>
  <c r="T253" i="1000"/>
  <c r="G253" i="1000" s="1"/>
  <c r="T690" i="1000"/>
  <c r="G690" i="1000" s="1"/>
  <c r="Z451" i="1000"/>
  <c r="H451" i="1000" s="1"/>
  <c r="Z226" i="1000"/>
  <c r="H226" i="1000" s="1"/>
  <c r="Z537" i="1000"/>
  <c r="H537" i="1000" s="1"/>
  <c r="T642" i="1000"/>
  <c r="G642" i="1000" s="1"/>
  <c r="H1189" i="1000"/>
  <c r="T226" i="1000"/>
  <c r="G226" i="1000" s="1"/>
  <c r="T565" i="1000"/>
  <c r="G565" i="1000" s="1"/>
  <c r="T1063" i="1000"/>
  <c r="G1063" i="1000" s="1"/>
  <c r="Z514" i="1000"/>
  <c r="H514" i="1000" s="1"/>
  <c r="T549" i="1000"/>
  <c r="G549" i="1000" s="1"/>
  <c r="V935" i="1000"/>
  <c r="AA803" i="1000"/>
  <c r="Y277" i="1000"/>
  <c r="U803" i="1000"/>
  <c r="Y1200" i="1000"/>
  <c r="AB277" i="1000"/>
  <c r="S403" i="1000"/>
  <c r="S803" i="1000"/>
  <c r="Z1120" i="1000"/>
  <c r="AA1120" i="1000"/>
  <c r="AA1103" i="1000" s="1"/>
  <c r="Y803" i="1000"/>
  <c r="AB803" i="1000"/>
  <c r="Y1071" i="1000"/>
  <c r="X803" i="1000"/>
  <c r="X935" i="1000"/>
  <c r="AA1071" i="1000"/>
  <c r="AB1200" i="1000"/>
  <c r="AB1071" i="1000"/>
  <c r="U935" i="1000"/>
  <c r="W403" i="1000"/>
  <c r="V803" i="1000"/>
  <c r="W803" i="1000"/>
  <c r="Y935" i="1000"/>
  <c r="U1200" i="1000"/>
  <c r="V1200" i="1000"/>
  <c r="W1200" i="1000"/>
  <c r="AB935" i="1000"/>
  <c r="U403" i="1000"/>
  <c r="Z722" i="1000"/>
  <c r="W722" i="1000"/>
  <c r="V767" i="1000"/>
  <c r="X767" i="1000"/>
  <c r="AB1120" i="1000"/>
  <c r="AB1103" i="1000" s="1"/>
  <c r="X1120" i="1000"/>
  <c r="X1103" i="1000" s="1"/>
  <c r="W935" i="1000"/>
  <c r="U1071" i="1000"/>
  <c r="X1200" i="1000"/>
  <c r="U1120" i="1000"/>
  <c r="U1103" i="1000" s="1"/>
  <c r="Z767" i="1000"/>
  <c r="AB767" i="1000"/>
  <c r="AA767" i="1000"/>
  <c r="W1071" i="1000"/>
  <c r="X1071" i="1000"/>
  <c r="Y767" i="1000"/>
  <c r="Y1120" i="1000"/>
  <c r="Y1103" i="1000" s="1"/>
  <c r="V1120" i="1000"/>
  <c r="V1103" i="1000" s="1"/>
  <c r="W1120" i="1000"/>
  <c r="W1103" i="1000" s="1"/>
  <c r="T1120" i="1000"/>
  <c r="V968" i="1000"/>
  <c r="S767" i="1000"/>
  <c r="X277" i="1000"/>
  <c r="Z968" i="1000"/>
  <c r="AB722" i="1000"/>
  <c r="W767" i="1000"/>
  <c r="U722" i="1000"/>
  <c r="X1013" i="1000"/>
  <c r="AA968" i="1000"/>
  <c r="V722" i="1000"/>
  <c r="Y1013" i="1000"/>
  <c r="R722" i="1000"/>
  <c r="T767" i="1000"/>
  <c r="W430" i="1000"/>
  <c r="W429" i="1000" s="1"/>
  <c r="Z1013" i="1000"/>
  <c r="Y335" i="1000"/>
  <c r="V335" i="1000"/>
  <c r="X430" i="1000"/>
  <c r="X429" i="1000" s="1"/>
  <c r="U430" i="1000"/>
  <c r="U429" i="1000" s="1"/>
  <c r="Y403" i="1000"/>
  <c r="T277" i="1000"/>
  <c r="V277" i="1000"/>
  <c r="W968" i="1000"/>
  <c r="Z430" i="1000"/>
  <c r="Z335" i="1000"/>
  <c r="Y722" i="1000"/>
  <c r="AB1013" i="1000"/>
  <c r="V430" i="1000"/>
  <c r="V429" i="1000" s="1"/>
  <c r="W1220" i="1000"/>
  <c r="Z277" i="1000"/>
  <c r="U767" i="1000"/>
  <c r="AA722" i="1000"/>
  <c r="T968" i="1000"/>
  <c r="AA1013" i="1000"/>
  <c r="T722" i="1000"/>
  <c r="Y430" i="1000"/>
  <c r="Y429" i="1000" s="1"/>
  <c r="W335" i="1000"/>
  <c r="U968" i="1000"/>
  <c r="S430" i="1000"/>
  <c r="S429" i="1000" s="1"/>
  <c r="X335" i="1000"/>
  <c r="AA277" i="1000"/>
  <c r="U277" i="1000"/>
  <c r="W277" i="1000"/>
  <c r="U1013" i="1000"/>
  <c r="W1013" i="1000"/>
  <c r="V1013" i="1000"/>
  <c r="U335" i="1000"/>
  <c r="X722" i="1000"/>
  <c r="AB968" i="1000"/>
  <c r="AA430" i="1000"/>
  <c r="AA429" i="1000" s="1"/>
  <c r="T335" i="1000"/>
  <c r="AA335" i="1000"/>
  <c r="Y968" i="1000"/>
  <c r="T1013" i="1000"/>
  <c r="T430" i="1000"/>
  <c r="Z1220" i="1000"/>
  <c r="AB1220" i="1000"/>
  <c r="Y689" i="1000"/>
  <c r="S1220" i="1000"/>
  <c r="X1220" i="1000"/>
  <c r="V1220" i="1000"/>
  <c r="U689" i="1000"/>
  <c r="V689" i="1000"/>
  <c r="Y1220" i="1000"/>
  <c r="AA1220" i="1000"/>
  <c r="X689" i="1000"/>
  <c r="U1220" i="1000"/>
  <c r="AB689" i="1000"/>
  <c r="T1220" i="1000"/>
  <c r="W689" i="1000"/>
  <c r="T519" i="1000"/>
  <c r="V519" i="1000"/>
  <c r="V518" i="1000" s="1"/>
  <c r="V512" i="1000" s="1"/>
  <c r="V511" i="1000" s="1"/>
  <c r="U519" i="1000"/>
  <c r="U518" i="1000" s="1"/>
  <c r="U512" i="1000" s="1"/>
  <c r="U511" i="1000" s="1"/>
  <c r="W183" i="1000"/>
  <c r="AB183" i="1000"/>
  <c r="Y55" i="1000"/>
  <c r="Z519" i="1000"/>
  <c r="Z518" i="1000" s="1"/>
  <c r="X1296" i="1000"/>
  <c r="AA440" i="1000"/>
  <c r="AA439" i="1000" s="1"/>
  <c r="W1315" i="1000"/>
  <c r="W1314" i="1000" s="1"/>
  <c r="AB519" i="1000"/>
  <c r="X482" i="1000"/>
  <c r="X481" i="1000" s="1"/>
  <c r="X475" i="1000" s="1"/>
  <c r="X474" i="1000" s="1"/>
  <c r="U989" i="1000"/>
  <c r="X1315" i="1000"/>
  <c r="X1314" i="1000" s="1"/>
  <c r="U743" i="1000"/>
  <c r="W298" i="1000"/>
  <c r="Y482" i="1000"/>
  <c r="Y481" i="1000" s="1"/>
  <c r="Y475" i="1000" s="1"/>
  <c r="Y474" i="1000" s="1"/>
  <c r="Y855" i="1000"/>
  <c r="AB1260" i="1000"/>
  <c r="T743" i="1000"/>
  <c r="W440" i="1000"/>
  <c r="W439" i="1000" s="1"/>
  <c r="U55" i="1000"/>
  <c r="X183" i="1000"/>
  <c r="AB298" i="1000"/>
  <c r="T298" i="1000"/>
  <c r="Z183" i="1000"/>
  <c r="Z113" i="1000"/>
  <c r="X298" i="1000"/>
  <c r="X55" i="1000"/>
  <c r="Y183" i="1000"/>
  <c r="X76" i="1000"/>
  <c r="U298" i="1000"/>
  <c r="AB743" i="1000"/>
  <c r="AB1315" i="1000"/>
  <c r="AB1314" i="1000" s="1"/>
  <c r="U440" i="1000"/>
  <c r="U439" i="1000" s="1"/>
  <c r="V183" i="1000"/>
  <c r="AA743" i="1000"/>
  <c r="Z298" i="1000"/>
  <c r="Y1236" i="1000"/>
  <c r="Y298" i="1000"/>
  <c r="X519" i="1000"/>
  <c r="X518" i="1000" s="1"/>
  <c r="X512" i="1000" s="1"/>
  <c r="X511" i="1000" s="1"/>
  <c r="X743" i="1000"/>
  <c r="X113" i="1000"/>
  <c r="V298" i="1000"/>
  <c r="V113" i="1000"/>
  <c r="V55" i="1000"/>
  <c r="V440" i="1000"/>
  <c r="V439" i="1000" s="1"/>
  <c r="U76" i="1000"/>
  <c r="U113" i="1000"/>
  <c r="U855" i="1000"/>
  <c r="U1315" i="1000"/>
  <c r="U1314" i="1000" s="1"/>
  <c r="T1236" i="1000"/>
  <c r="T989" i="1000"/>
  <c r="X12" i="1000"/>
  <c r="S1236" i="1000"/>
  <c r="Y1260" i="1000"/>
  <c r="Y743" i="1000"/>
  <c r="AB76" i="1000"/>
  <c r="S440" i="1000"/>
  <c r="S439" i="1000" s="1"/>
  <c r="T183" i="1000"/>
  <c r="T482" i="1000"/>
  <c r="Z743" i="1000"/>
  <c r="W519" i="1000"/>
  <c r="W518" i="1000" s="1"/>
  <c r="W512" i="1000" s="1"/>
  <c r="W511" i="1000" s="1"/>
  <c r="W743" i="1000"/>
  <c r="AB237" i="1000"/>
  <c r="AA298" i="1000"/>
  <c r="U482" i="1000"/>
  <c r="U481" i="1000" s="1"/>
  <c r="U475" i="1000" s="1"/>
  <c r="U474" i="1000" s="1"/>
  <c r="U183" i="1000"/>
  <c r="AB989" i="1000"/>
  <c r="AB440" i="1000"/>
  <c r="AB439" i="1000" s="1"/>
  <c r="T76" i="1000"/>
  <c r="AB113" i="1000"/>
  <c r="Z482" i="1000"/>
  <c r="Z55" i="1000"/>
  <c r="U237" i="1000"/>
  <c r="AB55" i="1000"/>
  <c r="Y1315" i="1000"/>
  <c r="Y1314" i="1000" s="1"/>
  <c r="W55" i="1000"/>
  <c r="Z76" i="1000"/>
  <c r="V855" i="1000"/>
  <c r="AB855" i="1000"/>
  <c r="Y989" i="1000"/>
  <c r="V1315" i="1000"/>
  <c r="V1314" i="1000" s="1"/>
  <c r="X1236" i="1000"/>
  <c r="T1260" i="1000"/>
  <c r="Y519" i="1000"/>
  <c r="Y518" i="1000" s="1"/>
  <c r="Y512" i="1000" s="1"/>
  <c r="Y511" i="1000" s="1"/>
  <c r="V743" i="1000"/>
  <c r="T113" i="1000"/>
  <c r="Y237" i="1000"/>
  <c r="X440" i="1000"/>
  <c r="X439" i="1000" s="1"/>
  <c r="AA519" i="1000"/>
  <c r="Y440" i="1000"/>
  <c r="Y439" i="1000" s="1"/>
  <c r="T55" i="1000"/>
  <c r="Y76" i="1000"/>
  <c r="Z855" i="1000"/>
  <c r="AB1236" i="1000"/>
  <c r="U1260" i="1000"/>
  <c r="X1260" i="1000"/>
  <c r="AA1315" i="1000"/>
  <c r="AA1314" i="1000" s="1"/>
  <c r="U1236" i="1000"/>
  <c r="V237" i="1000"/>
  <c r="AB482" i="1000"/>
  <c r="AB481" i="1000" s="1"/>
  <c r="AB475" i="1000" s="1"/>
  <c r="V482" i="1000"/>
  <c r="V481" i="1000" s="1"/>
  <c r="V475" i="1000" s="1"/>
  <c r="V474" i="1000" s="1"/>
  <c r="X237" i="1000"/>
  <c r="W237" i="1000"/>
  <c r="AA237" i="1000"/>
  <c r="W113" i="1000"/>
  <c r="Y113" i="1000"/>
  <c r="AA855" i="1000"/>
  <c r="V76" i="1000"/>
  <c r="V1296" i="1000"/>
  <c r="Y1296" i="1000"/>
  <c r="Z1236" i="1000"/>
  <c r="V989" i="1000"/>
  <c r="T855" i="1000"/>
  <c r="X855" i="1000"/>
  <c r="X835" i="1000" s="1"/>
  <c r="X989" i="1000"/>
  <c r="AA989" i="1000"/>
  <c r="Z989" i="1000"/>
  <c r="W1236" i="1000"/>
  <c r="U12" i="1000"/>
  <c r="W76" i="1000"/>
  <c r="S989" i="1000"/>
  <c r="AA1236" i="1000"/>
  <c r="V1260" i="1000"/>
  <c r="T1315" i="1000"/>
  <c r="W1260" i="1000"/>
  <c r="V12" i="1000"/>
  <c r="Y12" i="1000"/>
  <c r="AB12" i="1000"/>
  <c r="W989" i="1000"/>
  <c r="W855" i="1000"/>
  <c r="W835" i="1000" s="1"/>
  <c r="Z1315" i="1000"/>
  <c r="U1296" i="1000"/>
  <c r="Z1260" i="1000"/>
  <c r="V1236" i="1000"/>
  <c r="AA1260" i="1000"/>
  <c r="W1296" i="1000"/>
  <c r="W12" i="1000"/>
  <c r="AA512" i="1000" l="1"/>
  <c r="AA511" i="1000" s="1"/>
  <c r="AA518" i="1000"/>
  <c r="O7" i="993"/>
  <c r="AB518" i="1000"/>
  <c r="AB512" i="1000" s="1"/>
  <c r="AB511" i="1000" s="1"/>
  <c r="M9" i="993"/>
  <c r="Z1219" i="1000"/>
  <c r="AA835" i="1000"/>
  <c r="AA802" i="1000" s="1"/>
  <c r="AA801" i="1000" s="1"/>
  <c r="AA800" i="1000" s="1"/>
  <c r="AB835" i="1000"/>
  <c r="AB802" i="1000" s="1"/>
  <c r="G878" i="1000"/>
  <c r="V835" i="1000"/>
  <c r="V802" i="1000" s="1"/>
  <c r="V801" i="1000" s="1"/>
  <c r="V800" i="1000" s="1"/>
  <c r="H878" i="1000"/>
  <c r="U835" i="1000"/>
  <c r="U802" i="1000" s="1"/>
  <c r="U801" i="1000" s="1"/>
  <c r="U800" i="1000" s="1"/>
  <c r="Y835" i="1000"/>
  <c r="Y802" i="1000" s="1"/>
  <c r="Y801" i="1000" s="1"/>
  <c r="Y800" i="1000" s="1"/>
  <c r="Z836" i="1000"/>
  <c r="H836" i="1000" s="1"/>
  <c r="T836" i="1000"/>
  <c r="G836" i="1000" s="1"/>
  <c r="G569" i="1000"/>
  <c r="H569" i="1000"/>
  <c r="AA63" i="1008"/>
  <c r="O13" i="994"/>
  <c r="E15" i="992"/>
  <c r="M15" i="992"/>
  <c r="Z63" i="1008"/>
  <c r="Z9" i="1008" s="1"/>
  <c r="N13" i="994"/>
  <c r="N7" i="994" s="1"/>
  <c r="J7" i="993"/>
  <c r="H15" i="992"/>
  <c r="H13" i="992" s="1"/>
  <c r="U63" i="1008"/>
  <c r="I13" i="994"/>
  <c r="T63" i="1008"/>
  <c r="H13" i="994"/>
  <c r="P13" i="994"/>
  <c r="AB63" i="1008"/>
  <c r="G15" i="992"/>
  <c r="K15" i="992"/>
  <c r="L15" i="992"/>
  <c r="F15" i="992"/>
  <c r="J13" i="994"/>
  <c r="V63" i="1008"/>
  <c r="W473" i="1000"/>
  <c r="H1341" i="1000"/>
  <c r="Z1314" i="1000"/>
  <c r="G1341" i="1000"/>
  <c r="T1314" i="1000"/>
  <c r="G1314" i="1000" s="1"/>
  <c r="AB474" i="1000"/>
  <c r="T215" i="1000"/>
  <c r="G215" i="1000" s="1"/>
  <c r="Z215" i="1000"/>
  <c r="H215" i="1000" s="1"/>
  <c r="H1315" i="1000"/>
  <c r="G1315" i="1000"/>
  <c r="H1236" i="1000"/>
  <c r="G989" i="1000"/>
  <c r="G767" i="1000"/>
  <c r="G1120" i="1000"/>
  <c r="G183" i="1000"/>
  <c r="G1236" i="1000"/>
  <c r="G298" i="1000"/>
  <c r="H519" i="1000"/>
  <c r="G519" i="1000"/>
  <c r="G1220" i="1000"/>
  <c r="H1220" i="1000"/>
  <c r="G722" i="1000"/>
  <c r="H430" i="1000"/>
  <c r="H403" i="1000"/>
  <c r="T455" i="1000"/>
  <c r="G455" i="1000" s="1"/>
  <c r="G456" i="1000"/>
  <c r="G482" i="1000"/>
  <c r="G855" i="1000"/>
  <c r="H1260" i="1000"/>
  <c r="G55" i="1000"/>
  <c r="G430" i="1000"/>
  <c r="G335" i="1000"/>
  <c r="H277" i="1000"/>
  <c r="H1013" i="1000"/>
  <c r="H722" i="1000"/>
  <c r="H556" i="1000"/>
  <c r="Z555" i="1000"/>
  <c r="H555" i="1000" s="1"/>
  <c r="H855" i="1000"/>
  <c r="G277" i="1000"/>
  <c r="H989" i="1000"/>
  <c r="G113" i="1000"/>
  <c r="G1260" i="1000"/>
  <c r="G76" i="1000"/>
  <c r="H743" i="1000"/>
  <c r="H298" i="1000"/>
  <c r="G743" i="1000"/>
  <c r="G1013" i="1000"/>
  <c r="G968" i="1000"/>
  <c r="H335" i="1000"/>
  <c r="H968" i="1000"/>
  <c r="H767" i="1000"/>
  <c r="H1120" i="1000"/>
  <c r="G403" i="1000"/>
  <c r="T1200" i="1000"/>
  <c r="G1200" i="1000" s="1"/>
  <c r="T689" i="1000"/>
  <c r="G689" i="1000" s="1"/>
  <c r="V9" i="1007"/>
  <c r="V8" i="1007" s="1"/>
  <c r="U9" i="1007"/>
  <c r="U8" i="1007" s="1"/>
  <c r="T237" i="1000"/>
  <c r="G237" i="1000" s="1"/>
  <c r="T803" i="1000"/>
  <c r="G803" i="1000" s="1"/>
  <c r="T1296" i="1000"/>
  <c r="G1296" i="1000" s="1"/>
  <c r="Z689" i="1000"/>
  <c r="Z803" i="1000"/>
  <c r="H803" i="1000" s="1"/>
  <c r="Z935" i="1000"/>
  <c r="T935" i="1000"/>
  <c r="G935" i="1000" s="1"/>
  <c r="T12" i="1000"/>
  <c r="G12" i="1000" s="1"/>
  <c r="Z1071" i="1000"/>
  <c r="H1071" i="1000" s="1"/>
  <c r="T429" i="1000"/>
  <c r="G429" i="1000" s="1"/>
  <c r="T548" i="1000"/>
  <c r="G548" i="1000" s="1"/>
  <c r="T1184" i="1000"/>
  <c r="G1184" i="1000" s="1"/>
  <c r="Z560" i="1000"/>
  <c r="H560" i="1000" s="1"/>
  <c r="T513" i="1000"/>
  <c r="G513" i="1000" s="1"/>
  <c r="T1170" i="1000"/>
  <c r="G1170" i="1000" s="1"/>
  <c r="T506" i="1000"/>
  <c r="G506" i="1000" s="1"/>
  <c r="Z12" i="1000"/>
  <c r="T518" i="1000"/>
  <c r="G518" i="1000" s="1"/>
  <c r="Z1200" i="1000"/>
  <c r="Z1103" i="1000"/>
  <c r="H1103" i="1000" s="1"/>
  <c r="T476" i="1000"/>
  <c r="G476" i="1000" s="1"/>
  <c r="Z541" i="1000"/>
  <c r="H541" i="1000" s="1"/>
  <c r="T1071" i="1000"/>
  <c r="G1071" i="1000" s="1"/>
  <c r="T555" i="1000"/>
  <c r="G555" i="1000" s="1"/>
  <c r="Z506" i="1000"/>
  <c r="T230" i="1000"/>
  <c r="G230" i="1000" s="1"/>
  <c r="Z1184" i="1000"/>
  <c r="H1184" i="1000" s="1"/>
  <c r="Z230" i="1000"/>
  <c r="H230" i="1000" s="1"/>
  <c r="Z481" i="1000"/>
  <c r="T481" i="1000"/>
  <c r="G481" i="1000" s="1"/>
  <c r="T1103" i="1000"/>
  <c r="G1103" i="1000" s="1"/>
  <c r="Z513" i="1000"/>
  <c r="H513" i="1000" s="1"/>
  <c r="T225" i="1000"/>
  <c r="G225" i="1000" s="1"/>
  <c r="Z225" i="1000"/>
  <c r="H225" i="1000" s="1"/>
  <c r="Z441" i="1000"/>
  <c r="H441" i="1000" s="1"/>
  <c r="Z548" i="1000"/>
  <c r="H548" i="1000" s="1"/>
  <c r="T441" i="1000"/>
  <c r="G441" i="1000" s="1"/>
  <c r="Z1296" i="1000"/>
  <c r="Z237" i="1000"/>
  <c r="H237" i="1000" s="1"/>
  <c r="Z429" i="1000"/>
  <c r="H429" i="1000" s="1"/>
  <c r="T560" i="1000"/>
  <c r="G560" i="1000" s="1"/>
  <c r="Z455" i="1000"/>
  <c r="H455" i="1000" s="1"/>
  <c r="Z1170" i="1000"/>
  <c r="H1170" i="1000" s="1"/>
  <c r="T541" i="1000"/>
  <c r="G541" i="1000" s="1"/>
  <c r="Z476" i="1000"/>
  <c r="H476" i="1000" s="1"/>
  <c r="Y276" i="1000"/>
  <c r="Y236" i="1000" s="1"/>
  <c r="Y235" i="1000" s="1"/>
  <c r="AB276" i="1000"/>
  <c r="Z721" i="1000"/>
  <c r="Y721" i="1000"/>
  <c r="Y688" i="1000" s="1"/>
  <c r="Y687" i="1000" s="1"/>
  <c r="Y686" i="1000" s="1"/>
  <c r="W721" i="1000"/>
  <c r="W688" i="1000" s="1"/>
  <c r="W687" i="1000" s="1"/>
  <c r="W686" i="1000" s="1"/>
  <c r="X721" i="1000"/>
  <c r="X688" i="1000" s="1"/>
  <c r="X687" i="1000" s="1"/>
  <c r="X686" i="1000" s="1"/>
  <c r="U276" i="1000"/>
  <c r="U236" i="1000" s="1"/>
  <c r="U235" i="1000" s="1"/>
  <c r="I32" i="994" s="1"/>
  <c r="I31" i="994" s="1"/>
  <c r="AA276" i="1000"/>
  <c r="AA236" i="1000" s="1"/>
  <c r="AA235" i="1000" s="1"/>
  <c r="O32" i="994" s="1"/>
  <c r="O31" i="994" s="1"/>
  <c r="T276" i="1000"/>
  <c r="X276" i="1000"/>
  <c r="X236" i="1000" s="1"/>
  <c r="X235" i="1000" s="1"/>
  <c r="W276" i="1000"/>
  <c r="W236" i="1000" s="1"/>
  <c r="W235" i="1000" s="1"/>
  <c r="K32" i="994" s="1"/>
  <c r="K31" i="994" s="1"/>
  <c r="Z276" i="1000"/>
  <c r="V276" i="1000"/>
  <c r="V236" i="1000" s="1"/>
  <c r="V235" i="1000" s="1"/>
  <c r="J32" i="994" s="1"/>
  <c r="J31" i="994" s="1"/>
  <c r="V721" i="1000"/>
  <c r="V688" i="1000" s="1"/>
  <c r="V687" i="1000" s="1"/>
  <c r="V686" i="1000" s="1"/>
  <c r="X473" i="1000"/>
  <c r="X1070" i="1000"/>
  <c r="X1069" i="1000" s="1"/>
  <c r="X1068" i="1000" s="1"/>
  <c r="AA721" i="1000"/>
  <c r="AB721" i="1000"/>
  <c r="U721" i="1000"/>
  <c r="U688" i="1000" s="1"/>
  <c r="U687" i="1000" s="1"/>
  <c r="U686" i="1000" s="1"/>
  <c r="T721" i="1000"/>
  <c r="V473" i="1000"/>
  <c r="Z967" i="1000"/>
  <c r="W1070" i="1000"/>
  <c r="W1069" i="1000" s="1"/>
  <c r="W1068" i="1000" s="1"/>
  <c r="U473" i="1000"/>
  <c r="T1219" i="1000"/>
  <c r="X1295" i="1000"/>
  <c r="X1294" i="1000" s="1"/>
  <c r="Y1070" i="1000"/>
  <c r="Y1069" i="1000" s="1"/>
  <c r="Y1068" i="1000" s="1"/>
  <c r="Y473" i="1000"/>
  <c r="AA967" i="1000"/>
  <c r="T967" i="1000"/>
  <c r="AB1219" i="1000"/>
  <c r="AB1199" i="1000" s="1"/>
  <c r="AB1295" i="1000"/>
  <c r="W1295" i="1000"/>
  <c r="W1294" i="1000" s="1"/>
  <c r="K37" i="994" s="1"/>
  <c r="V1070" i="1000"/>
  <c r="V1069" i="1000" s="1"/>
  <c r="V1068" i="1000" s="1"/>
  <c r="AB54" i="1000"/>
  <c r="AB11" i="1000" s="1"/>
  <c r="X967" i="1000"/>
  <c r="X934" i="1000" s="1"/>
  <c r="X933" i="1000" s="1"/>
  <c r="X932" i="1000" s="1"/>
  <c r="V967" i="1000"/>
  <c r="V934" i="1000" s="1"/>
  <c r="V933" i="1000" s="1"/>
  <c r="V932" i="1000" s="1"/>
  <c r="W967" i="1000"/>
  <c r="W934" i="1000" s="1"/>
  <c r="W933" i="1000" s="1"/>
  <c r="W932" i="1000" s="1"/>
  <c r="Y1295" i="1000"/>
  <c r="Y1294" i="1000" s="1"/>
  <c r="X1219" i="1000"/>
  <c r="X1199" i="1000" s="1"/>
  <c r="X1198" i="1000" s="1"/>
  <c r="X1197" i="1000" s="1"/>
  <c r="X1192" i="1000" s="1"/>
  <c r="X1191" i="1000" s="1"/>
  <c r="X1190" i="1000" s="1"/>
  <c r="X1189" i="1000" s="1"/>
  <c r="Y967" i="1000"/>
  <c r="Y934" i="1000" s="1"/>
  <c r="Y933" i="1000" s="1"/>
  <c r="Y932" i="1000" s="1"/>
  <c r="U967" i="1000"/>
  <c r="U934" i="1000" s="1"/>
  <c r="U933" i="1000" s="1"/>
  <c r="U932" i="1000" s="1"/>
  <c r="X54" i="1000"/>
  <c r="X11" i="1000" s="1"/>
  <c r="X10" i="1000" s="1"/>
  <c r="Y1219" i="1000"/>
  <c r="Y1199" i="1000" s="1"/>
  <c r="Y1198" i="1000" s="1"/>
  <c r="Y1197" i="1000" s="1"/>
  <c r="Y1192" i="1000" s="1"/>
  <c r="Y1191" i="1000" s="1"/>
  <c r="Y1190" i="1000" s="1"/>
  <c r="Y1189" i="1000" s="1"/>
  <c r="V54" i="1000"/>
  <c r="V11" i="1000" s="1"/>
  <c r="V10" i="1000" s="1"/>
  <c r="U54" i="1000"/>
  <c r="U11" i="1000" s="1"/>
  <c r="U10" i="1000" s="1"/>
  <c r="AB1070" i="1000"/>
  <c r="Z54" i="1000"/>
  <c r="AA1070" i="1000"/>
  <c r="AA1069" i="1000" s="1"/>
  <c r="AA1068" i="1000" s="1"/>
  <c r="T54" i="1000"/>
  <c r="U1219" i="1000"/>
  <c r="U1199" i="1000" s="1"/>
  <c r="U1198" i="1000" s="1"/>
  <c r="U1295" i="1000"/>
  <c r="U1294" i="1000" s="1"/>
  <c r="I37" i="994" s="1"/>
  <c r="X802" i="1000"/>
  <c r="X801" i="1000" s="1"/>
  <c r="X800" i="1000" s="1"/>
  <c r="V1219" i="1000"/>
  <c r="V1199" i="1000" s="1"/>
  <c r="V1198" i="1000" s="1"/>
  <c r="AB967" i="1000"/>
  <c r="AB934" i="1000" s="1"/>
  <c r="W54" i="1000"/>
  <c r="W11" i="1000" s="1"/>
  <c r="W10" i="1000" s="1"/>
  <c r="U1070" i="1000"/>
  <c r="U1069" i="1000" s="1"/>
  <c r="U1068" i="1000" s="1"/>
  <c r="AA1219" i="1000"/>
  <c r="V1295" i="1000"/>
  <c r="V1294" i="1000" s="1"/>
  <c r="J37" i="994" s="1"/>
  <c r="Y54" i="1000"/>
  <c r="Y11" i="1000" s="1"/>
  <c r="Y10" i="1000" s="1"/>
  <c r="W802" i="1000"/>
  <c r="W801" i="1000" s="1"/>
  <c r="W800" i="1000" s="1"/>
  <c r="W1219" i="1000"/>
  <c r="W1199" i="1000" s="1"/>
  <c r="W1198" i="1000" s="1"/>
  <c r="H518" i="1000" l="1"/>
  <c r="AB236" i="1000"/>
  <c r="AB235" i="1000" s="1"/>
  <c r="P32" i="994" s="1"/>
  <c r="P31" i="994" s="1"/>
  <c r="AB473" i="1000"/>
  <c r="Z1199" i="1000"/>
  <c r="Z835" i="1000"/>
  <c r="H835" i="1000" s="1"/>
  <c r="T835" i="1000"/>
  <c r="G835" i="1000" s="1"/>
  <c r="J30" i="994"/>
  <c r="J29" i="994" s="1"/>
  <c r="AB8" i="1008"/>
  <c r="O13" i="993"/>
  <c r="N12" i="994"/>
  <c r="I13" i="993"/>
  <c r="I8" i="993" s="1"/>
  <c r="V9" i="1008"/>
  <c r="V8" i="1008" s="1"/>
  <c r="P7" i="994"/>
  <c r="P12" i="994"/>
  <c r="H13" i="993"/>
  <c r="H8" i="993" s="1"/>
  <c r="U9" i="1008"/>
  <c r="U8" i="1008" s="1"/>
  <c r="M13" i="993"/>
  <c r="M8" i="993" s="1"/>
  <c r="Z8" i="1008"/>
  <c r="I12" i="994"/>
  <c r="I7" i="994"/>
  <c r="J7" i="994"/>
  <c r="J12" i="994"/>
  <c r="H7" i="994"/>
  <c r="H12" i="994"/>
  <c r="O12" i="994"/>
  <c r="O7" i="994"/>
  <c r="G13" i="993"/>
  <c r="G8" i="993" s="1"/>
  <c r="T9" i="1008"/>
  <c r="T8" i="1008" s="1"/>
  <c r="N13" i="993"/>
  <c r="N7" i="993" s="1"/>
  <c r="AA8" i="1008"/>
  <c r="W1197" i="1000"/>
  <c r="W1192" i="1000" s="1"/>
  <c r="W1191" i="1000" s="1"/>
  <c r="W1190" i="1000" s="1"/>
  <c r="W1189" i="1000" s="1"/>
  <c r="K28" i="994"/>
  <c r="K27" i="994" s="1"/>
  <c r="I35" i="994"/>
  <c r="I34" i="994" s="1"/>
  <c r="O35" i="994"/>
  <c r="K30" i="994"/>
  <c r="K29" i="994" s="1"/>
  <c r="V1197" i="1000"/>
  <c r="V1192" i="1000" s="1"/>
  <c r="V1191" i="1000" s="1"/>
  <c r="V1190" i="1000" s="1"/>
  <c r="V1189" i="1000" s="1"/>
  <c r="J28" i="994"/>
  <c r="U1197" i="1000"/>
  <c r="U1192" i="1000" s="1"/>
  <c r="U1191" i="1000" s="1"/>
  <c r="U1190" i="1000" s="1"/>
  <c r="U1189" i="1000" s="1"/>
  <c r="I28" i="994"/>
  <c r="I27" i="994" s="1"/>
  <c r="I30" i="994"/>
  <c r="I29" i="994" s="1"/>
  <c r="J35" i="994"/>
  <c r="J34" i="994" s="1"/>
  <c r="AB801" i="1000"/>
  <c r="P35" i="994" s="1"/>
  <c r="AB800" i="1000"/>
  <c r="AB1069" i="1000"/>
  <c r="AB1068" i="1000"/>
  <c r="AB10" i="1000"/>
  <c r="AB1198" i="1000"/>
  <c r="P28" i="994" s="1"/>
  <c r="AB1197" i="1000"/>
  <c r="AB933" i="1000"/>
  <c r="AB932" i="1000"/>
  <c r="AB1294" i="1000"/>
  <c r="P37" i="994" s="1"/>
  <c r="AB1293" i="1000"/>
  <c r="AB688" i="1000"/>
  <c r="H1219" i="1000"/>
  <c r="G967" i="1000"/>
  <c r="G721" i="1000"/>
  <c r="G54" i="1000"/>
  <c r="H276" i="1000"/>
  <c r="G276" i="1000"/>
  <c r="H721" i="1000"/>
  <c r="H1314" i="1000"/>
  <c r="G1219" i="1000"/>
  <c r="H967" i="1000"/>
  <c r="Z1295" i="1000"/>
  <c r="Z1293" i="1000" s="1"/>
  <c r="Z1070" i="1000"/>
  <c r="T1070" i="1000"/>
  <c r="G1070" i="1000" s="1"/>
  <c r="Z11" i="1000"/>
  <c r="T1199" i="1000"/>
  <c r="G1199" i="1000" s="1"/>
  <c r="Z934" i="1000"/>
  <c r="T440" i="1000"/>
  <c r="G440" i="1000" s="1"/>
  <c r="Z440" i="1000"/>
  <c r="H440" i="1000" s="1"/>
  <c r="Z1169" i="1000"/>
  <c r="H1169" i="1000" s="1"/>
  <c r="T512" i="1000"/>
  <c r="G512" i="1000" s="1"/>
  <c r="T1295" i="1000"/>
  <c r="G1295" i="1000" s="1"/>
  <c r="T934" i="1000"/>
  <c r="G934" i="1000" s="1"/>
  <c r="T688" i="1000"/>
  <c r="G688" i="1000" s="1"/>
  <c r="Z547" i="1000"/>
  <c r="H547" i="1000" s="1"/>
  <c r="Z554" i="1000"/>
  <c r="H554" i="1000" s="1"/>
  <c r="T554" i="1000"/>
  <c r="G554" i="1000" s="1"/>
  <c r="T11" i="1000"/>
  <c r="G11" i="1000" s="1"/>
  <c r="Z475" i="1000"/>
  <c r="Z236" i="1000"/>
  <c r="H236" i="1000" s="1"/>
  <c r="T236" i="1000"/>
  <c r="G236" i="1000" s="1"/>
  <c r="Z688" i="1000"/>
  <c r="T475" i="1000"/>
  <c r="G475" i="1000" s="1"/>
  <c r="Z512" i="1000"/>
  <c r="H512" i="1000" s="1"/>
  <c r="T1169" i="1000"/>
  <c r="G1169" i="1000" s="1"/>
  <c r="T547" i="1000"/>
  <c r="G547" i="1000" s="1"/>
  <c r="X9" i="1000"/>
  <c r="U9" i="1000"/>
  <c r="V9" i="1000"/>
  <c r="Y9" i="1000"/>
  <c r="W9" i="1000"/>
  <c r="K35" i="994" l="1"/>
  <c r="K34" i="994" s="1"/>
  <c r="AB9" i="1000"/>
  <c r="P27" i="994"/>
  <c r="Z802" i="1000"/>
  <c r="H802" i="1000" s="1"/>
  <c r="V8" i="1000"/>
  <c r="T802" i="1000"/>
  <c r="G802" i="1000" s="1"/>
  <c r="U8" i="1000"/>
  <c r="W8" i="1000"/>
  <c r="Y8" i="1000"/>
  <c r="X8" i="1000"/>
  <c r="L14" i="992"/>
  <c r="L13" i="992" s="1"/>
  <c r="K14" i="992"/>
  <c r="K13" i="992" s="1"/>
  <c r="M7" i="993"/>
  <c r="M14" i="992"/>
  <c r="M13" i="992" s="1"/>
  <c r="E14" i="992"/>
  <c r="E13" i="992" s="1"/>
  <c r="G7" i="993"/>
  <c r="F14" i="992"/>
  <c r="F13" i="992" s="1"/>
  <c r="H7" i="993"/>
  <c r="G14" i="992"/>
  <c r="G13" i="992" s="1"/>
  <c r="I7" i="993"/>
  <c r="P34" i="994"/>
  <c r="J26" i="994"/>
  <c r="J27" i="994"/>
  <c r="I26" i="994"/>
  <c r="K26" i="994"/>
  <c r="AB687" i="1000"/>
  <c r="Z1294" i="1000"/>
  <c r="Z1069" i="1000"/>
  <c r="H1069" i="1000" s="1"/>
  <c r="H1070" i="1000"/>
  <c r="T1069" i="1000"/>
  <c r="T235" i="1000"/>
  <c r="T10" i="1000"/>
  <c r="T687" i="1000"/>
  <c r="Z1198" i="1000"/>
  <c r="Z10" i="1000"/>
  <c r="Z687" i="1000"/>
  <c r="Z686" i="1000" s="1"/>
  <c r="Z235" i="1000"/>
  <c r="T439" i="1000"/>
  <c r="T474" i="1000"/>
  <c r="G474" i="1000" s="1"/>
  <c r="Z439" i="1000"/>
  <c r="AE439" i="1000" s="1"/>
  <c r="T546" i="1000"/>
  <c r="G546" i="1000" s="1"/>
  <c r="Z511" i="1000"/>
  <c r="H511" i="1000" s="1"/>
  <c r="Z553" i="1000"/>
  <c r="T1294" i="1000"/>
  <c r="Z1168" i="1000"/>
  <c r="Z933" i="1000"/>
  <c r="T1168" i="1000"/>
  <c r="G1168" i="1000" s="1"/>
  <c r="Z474" i="1000"/>
  <c r="T553" i="1000"/>
  <c r="Z546" i="1000"/>
  <c r="H546" i="1000" s="1"/>
  <c r="T933" i="1000"/>
  <c r="G933" i="1000" s="1"/>
  <c r="T511" i="1000"/>
  <c r="G511" i="1000" s="1"/>
  <c r="T1198" i="1000"/>
  <c r="Q111" i="1000"/>
  <c r="Q108" i="1000"/>
  <c r="Q106" i="1000"/>
  <c r="Q103" i="1000"/>
  <c r="Q98" i="1000"/>
  <c r="Q87" i="1000"/>
  <c r="Q81" i="1000"/>
  <c r="Q74" i="1000"/>
  <c r="Q71" i="1000"/>
  <c r="Q68" i="1000"/>
  <c r="Q63" i="1000"/>
  <c r="Q61" i="1000"/>
  <c r="Q59" i="1000"/>
  <c r="Q57" i="1000"/>
  <c r="Q43" i="1000"/>
  <c r="Q41" i="1000"/>
  <c r="Q39" i="1000"/>
  <c r="Q37" i="1000"/>
  <c r="Q35" i="1000"/>
  <c r="Q33" i="1000"/>
  <c r="Q27" i="1000"/>
  <c r="Q24" i="1000"/>
  <c r="K786" i="1006"/>
  <c r="K783" i="1006"/>
  <c r="Z801" i="1000" l="1"/>
  <c r="H801" i="1000" s="1"/>
  <c r="Z1197" i="1000"/>
  <c r="H1168" i="1000"/>
  <c r="T801" i="1000"/>
  <c r="G801" i="1000" s="1"/>
  <c r="G687" i="1000"/>
  <c r="T686" i="1000"/>
  <c r="G686" i="1000" s="1"/>
  <c r="P30" i="994"/>
  <c r="AB686" i="1000"/>
  <c r="AB8" i="1000" s="1"/>
  <c r="G553" i="1000"/>
  <c r="H39" i="994"/>
  <c r="N28" i="994"/>
  <c r="H235" i="1000"/>
  <c r="N32" i="994"/>
  <c r="N31" i="994" s="1"/>
  <c r="N37" i="994"/>
  <c r="G1198" i="1000"/>
  <c r="H28" i="994"/>
  <c r="H27" i="994" s="1"/>
  <c r="G439" i="1000"/>
  <c r="G1294" i="1000"/>
  <c r="H37" i="994"/>
  <c r="H439" i="1000"/>
  <c r="G10" i="1000"/>
  <c r="H30" i="994"/>
  <c r="H29" i="994" s="1"/>
  <c r="H553" i="1000"/>
  <c r="N39" i="994"/>
  <c r="N30" i="994"/>
  <c r="N29" i="994" s="1"/>
  <c r="G235" i="1000"/>
  <c r="H32" i="994"/>
  <c r="H31" i="994" s="1"/>
  <c r="Z1068" i="1000"/>
  <c r="H1068" i="1000" s="1"/>
  <c r="T1068" i="1000"/>
  <c r="G1068" i="1000" s="1"/>
  <c r="G1069" i="1000"/>
  <c r="Q23" i="1000"/>
  <c r="Q26" i="1000"/>
  <c r="Q110" i="1000"/>
  <c r="Z473" i="1000"/>
  <c r="T1167" i="1000"/>
  <c r="G1167" i="1000" s="1"/>
  <c r="Z1167" i="1000"/>
  <c r="H1167" i="1000" s="1"/>
  <c r="T9" i="1000"/>
  <c r="Q102" i="1000"/>
  <c r="T1197" i="1000"/>
  <c r="T932" i="1000"/>
  <c r="Z932" i="1000"/>
  <c r="T473" i="1000"/>
  <c r="G473" i="1000" s="1"/>
  <c r="Z9" i="1000"/>
  <c r="Q56" i="1000"/>
  <c r="Q32" i="1000"/>
  <c r="Q70" i="1000"/>
  <c r="Q105" i="1000"/>
  <c r="J1239" i="1006"/>
  <c r="J1238" i="1006" s="1"/>
  <c r="J1237" i="1006" s="1"/>
  <c r="J1236" i="1006" s="1"/>
  <c r="K1238" i="1006"/>
  <c r="K1237" i="1006" s="1"/>
  <c r="K1236" i="1006" s="1"/>
  <c r="I1238" i="1006"/>
  <c r="I1237" i="1006" s="1"/>
  <c r="I1236" i="1006" s="1"/>
  <c r="J1235" i="1006"/>
  <c r="J1234" i="1006" s="1"/>
  <c r="J1233" i="1006" s="1"/>
  <c r="J1232" i="1006" s="1"/>
  <c r="K1234" i="1006"/>
  <c r="K1233" i="1006" s="1"/>
  <c r="K1232" i="1006" s="1"/>
  <c r="I1234" i="1006"/>
  <c r="I1233" i="1006" s="1"/>
  <c r="I1232" i="1006" s="1"/>
  <c r="J1231" i="1006"/>
  <c r="J1230" i="1006" s="1"/>
  <c r="K1230" i="1006"/>
  <c r="I1230" i="1006"/>
  <c r="J1229" i="1006"/>
  <c r="J1228" i="1006" s="1"/>
  <c r="J1227" i="1006" s="1"/>
  <c r="K1228" i="1006"/>
  <c r="I1228" i="1006"/>
  <c r="I1227" i="1006"/>
  <c r="J1226" i="1006"/>
  <c r="J1225" i="1006" s="1"/>
  <c r="K1225" i="1006"/>
  <c r="I1225" i="1006"/>
  <c r="J1224" i="1006"/>
  <c r="J1223" i="1006" s="1"/>
  <c r="K1223" i="1006"/>
  <c r="K1222" i="1006" s="1"/>
  <c r="I1223" i="1006"/>
  <c r="J1221" i="1006"/>
  <c r="K1220" i="1006"/>
  <c r="J1220" i="1006"/>
  <c r="I1220" i="1006"/>
  <c r="J1219" i="1006"/>
  <c r="J1218" i="1006" s="1"/>
  <c r="K1218" i="1006"/>
  <c r="I1218" i="1006"/>
  <c r="J1217" i="1006"/>
  <c r="J1216" i="1006" s="1"/>
  <c r="K1216" i="1006"/>
  <c r="I1216" i="1006"/>
  <c r="J1215" i="1006"/>
  <c r="J1214" i="1006" s="1"/>
  <c r="K1214" i="1006"/>
  <c r="I1214" i="1006"/>
  <c r="J1213" i="1006"/>
  <c r="J1212" i="1006" s="1"/>
  <c r="K1212" i="1006"/>
  <c r="I1212" i="1006"/>
  <c r="J1211" i="1006"/>
  <c r="J1210" i="1006" s="1"/>
  <c r="K1210" i="1006"/>
  <c r="I1210" i="1006"/>
  <c r="J1209" i="1006"/>
  <c r="J1208" i="1006" s="1"/>
  <c r="K1208" i="1006"/>
  <c r="I1208" i="1006"/>
  <c r="J1204" i="1006"/>
  <c r="J1203" i="1006" s="1"/>
  <c r="J1202" i="1006" s="1"/>
  <c r="J1201" i="1006" s="1"/>
  <c r="K1203" i="1006"/>
  <c r="K1202" i="1006" s="1"/>
  <c r="K1201" i="1006" s="1"/>
  <c r="I1203" i="1006"/>
  <c r="I1202" i="1006" s="1"/>
  <c r="I1201" i="1006" s="1"/>
  <c r="J1200" i="1006"/>
  <c r="J1199" i="1006" s="1"/>
  <c r="K1199" i="1006"/>
  <c r="I1199" i="1006"/>
  <c r="J1198" i="1006"/>
  <c r="J1197" i="1006" s="1"/>
  <c r="K1197" i="1006"/>
  <c r="I1197" i="1006"/>
  <c r="J1194" i="1006"/>
  <c r="J1193" i="1006" s="1"/>
  <c r="J1192" i="1006" s="1"/>
  <c r="K1193" i="1006"/>
  <c r="K1192" i="1006" s="1"/>
  <c r="I1193" i="1006"/>
  <c r="I1192" i="1006" s="1"/>
  <c r="K1191" i="1006"/>
  <c r="K1190" i="1006" s="1"/>
  <c r="K1189" i="1006" s="1"/>
  <c r="K1188" i="1006" s="1"/>
  <c r="I1191" i="1006"/>
  <c r="I1190" i="1006" s="1"/>
  <c r="I1189" i="1006" s="1"/>
  <c r="F1185" i="1006"/>
  <c r="J1183" i="1006"/>
  <c r="J1182" i="1006" s="1"/>
  <c r="J1181" i="1006" s="1"/>
  <c r="J1180" i="1006" s="1"/>
  <c r="K1182" i="1006"/>
  <c r="K1181" i="1006" s="1"/>
  <c r="K1180" i="1006" s="1"/>
  <c r="I1182" i="1006"/>
  <c r="I1181" i="1006"/>
  <c r="I1180" i="1006" s="1"/>
  <c r="J1179" i="1006"/>
  <c r="J1178" i="1006" s="1"/>
  <c r="J1177" i="1006" s="1"/>
  <c r="K1178" i="1006"/>
  <c r="K1177" i="1006" s="1"/>
  <c r="I1178" i="1006"/>
  <c r="I1177" i="1006" s="1"/>
  <c r="J1176" i="1006"/>
  <c r="J1175" i="1006" s="1"/>
  <c r="J1174" i="1006" s="1"/>
  <c r="K1175" i="1006"/>
  <c r="K1174" i="1006" s="1"/>
  <c r="I1175" i="1006"/>
  <c r="I1174" i="1006" s="1"/>
  <c r="J1171" i="1006"/>
  <c r="J1170" i="1006" s="1"/>
  <c r="J1169" i="1006" s="1"/>
  <c r="K1170" i="1006"/>
  <c r="K1169" i="1006" s="1"/>
  <c r="I1170" i="1006"/>
  <c r="I1169" i="1006" s="1"/>
  <c r="J1165" i="1006"/>
  <c r="J1164" i="1006" s="1"/>
  <c r="K1164" i="1006"/>
  <c r="I1164" i="1006"/>
  <c r="J1163" i="1006"/>
  <c r="J1162" i="1006" s="1"/>
  <c r="K1162" i="1006"/>
  <c r="I1162" i="1006"/>
  <c r="I1161" i="1006"/>
  <c r="J1158" i="1006"/>
  <c r="J1157" i="1006" s="1"/>
  <c r="K1157" i="1006"/>
  <c r="I1157" i="1006"/>
  <c r="J1154" i="1006"/>
  <c r="J1153" i="1006" s="1"/>
  <c r="K1153" i="1006"/>
  <c r="I1153" i="1006"/>
  <c r="J1150" i="1006"/>
  <c r="J1149" i="1006" s="1"/>
  <c r="K1149" i="1006"/>
  <c r="I1149" i="1006"/>
  <c r="J1148" i="1006"/>
  <c r="J1147" i="1006" s="1"/>
  <c r="K1147" i="1006"/>
  <c r="I1147" i="1006"/>
  <c r="J1146" i="1006"/>
  <c r="J1145" i="1006"/>
  <c r="K1144" i="1006"/>
  <c r="I1144" i="1006"/>
  <c r="J1142" i="1006"/>
  <c r="J1141" i="1006" s="1"/>
  <c r="K1141" i="1006"/>
  <c r="I1141" i="1006"/>
  <c r="J1140" i="1006"/>
  <c r="J1139" i="1006" s="1"/>
  <c r="K1139" i="1006"/>
  <c r="K1138" i="1006" s="1"/>
  <c r="I1139" i="1006"/>
  <c r="I1138" i="1006"/>
  <c r="J1137" i="1006"/>
  <c r="J1136" i="1006" s="1"/>
  <c r="K1136" i="1006"/>
  <c r="I1136" i="1006"/>
  <c r="J1135" i="1006"/>
  <c r="J1134" i="1006" s="1"/>
  <c r="K1134" i="1006"/>
  <c r="I1134" i="1006"/>
  <c r="J1131" i="1006"/>
  <c r="J1130" i="1006"/>
  <c r="K1129" i="1006"/>
  <c r="I1129" i="1006"/>
  <c r="I1128" i="1006" s="1"/>
  <c r="J1123" i="1006"/>
  <c r="J1122" i="1006" s="1"/>
  <c r="J1121" i="1006" s="1"/>
  <c r="K1122" i="1006"/>
  <c r="K1121" i="1006" s="1"/>
  <c r="I1122" i="1006"/>
  <c r="I1121" i="1006" s="1"/>
  <c r="J1116" i="1006"/>
  <c r="J1115" i="1006" s="1"/>
  <c r="K1115" i="1006"/>
  <c r="I1115" i="1006"/>
  <c r="J1114" i="1006"/>
  <c r="J1113" i="1006" s="1"/>
  <c r="K1113" i="1006"/>
  <c r="I1113" i="1006"/>
  <c r="J1109" i="1006"/>
  <c r="J1108" i="1006" s="1"/>
  <c r="J1107" i="1006" s="1"/>
  <c r="K1108" i="1006"/>
  <c r="K1107" i="1006" s="1"/>
  <c r="I1108" i="1006"/>
  <c r="I1107" i="1006" s="1"/>
  <c r="J1106" i="1006"/>
  <c r="J1105" i="1006" s="1"/>
  <c r="K1105" i="1006"/>
  <c r="I1105" i="1006"/>
  <c r="J1104" i="1006"/>
  <c r="J1103" i="1006" s="1"/>
  <c r="K1103" i="1006"/>
  <c r="K1102" i="1006" s="1"/>
  <c r="I1103" i="1006"/>
  <c r="K1099" i="1006"/>
  <c r="J1099" i="1006"/>
  <c r="I1099" i="1006"/>
  <c r="J1098" i="1006"/>
  <c r="J1097" i="1006" s="1"/>
  <c r="J1096" i="1006" s="1"/>
  <c r="K1097" i="1006"/>
  <c r="K1096" i="1006" s="1"/>
  <c r="I1097" i="1006"/>
  <c r="I1096" i="1006" s="1"/>
  <c r="K1095" i="1006"/>
  <c r="I1095" i="1006"/>
  <c r="I1094" i="1006"/>
  <c r="I1093" i="1006" s="1"/>
  <c r="F1089" i="1006"/>
  <c r="K1085" i="1006"/>
  <c r="K1084" i="1006" s="1"/>
  <c r="J1085" i="1006"/>
  <c r="J1084" i="1006" s="1"/>
  <c r="I1085" i="1006"/>
  <c r="I1084" i="1006" s="1"/>
  <c r="F1084" i="1006"/>
  <c r="K1078" i="1006"/>
  <c r="K1077" i="1006" s="1"/>
  <c r="J1078" i="1006"/>
  <c r="J1077" i="1006" s="1"/>
  <c r="I1078" i="1006"/>
  <c r="I1077" i="1006" s="1"/>
  <c r="F1077" i="1006"/>
  <c r="J1075" i="1006"/>
  <c r="J1074" i="1006" s="1"/>
  <c r="J1073" i="1006" s="1"/>
  <c r="J1072" i="1006" s="1"/>
  <c r="J1071" i="1006" s="1"/>
  <c r="K1074" i="1006"/>
  <c r="K1073" i="1006" s="1"/>
  <c r="K1072" i="1006" s="1"/>
  <c r="K1071" i="1006" s="1"/>
  <c r="I1074" i="1006"/>
  <c r="I1073" i="1006" s="1"/>
  <c r="I1072" i="1006" s="1"/>
  <c r="I1071" i="1006" s="1"/>
  <c r="J1070" i="1006"/>
  <c r="J1069" i="1006" s="1"/>
  <c r="J1068" i="1006" s="1"/>
  <c r="K1069" i="1006"/>
  <c r="K1068" i="1006" s="1"/>
  <c r="I1069" i="1006"/>
  <c r="I1068" i="1006" s="1"/>
  <c r="J1067" i="1006"/>
  <c r="J1066" i="1006" s="1"/>
  <c r="K1066" i="1006"/>
  <c r="I1066" i="1006"/>
  <c r="J1065" i="1006"/>
  <c r="J1064" i="1006" s="1"/>
  <c r="K1064" i="1006"/>
  <c r="I1064" i="1006"/>
  <c r="J1061" i="1006"/>
  <c r="J1060" i="1006" s="1"/>
  <c r="J1059" i="1006" s="1"/>
  <c r="J1058" i="1006" s="1"/>
  <c r="K1060" i="1006"/>
  <c r="K1059" i="1006" s="1"/>
  <c r="K1058" i="1006" s="1"/>
  <c r="I1060" i="1006"/>
  <c r="I1059" i="1006" s="1"/>
  <c r="I1058" i="1006" s="1"/>
  <c r="F1055" i="1006"/>
  <c r="J1053" i="1006"/>
  <c r="J1052" i="1006" s="1"/>
  <c r="J1051" i="1006" s="1"/>
  <c r="K1052" i="1006"/>
  <c r="K1051" i="1006" s="1"/>
  <c r="I1052" i="1006"/>
  <c r="I1051" i="1006" s="1"/>
  <c r="J1050" i="1006"/>
  <c r="J1049" i="1006" s="1"/>
  <c r="J1048" i="1006" s="1"/>
  <c r="K1049" i="1006"/>
  <c r="K1048" i="1006" s="1"/>
  <c r="I1049" i="1006"/>
  <c r="I1048" i="1006" s="1"/>
  <c r="J1047" i="1006"/>
  <c r="J1046" i="1006" s="1"/>
  <c r="J1045" i="1006" s="1"/>
  <c r="K1046" i="1006"/>
  <c r="K1045" i="1006" s="1"/>
  <c r="I1046" i="1006"/>
  <c r="I1045" i="1006" s="1"/>
  <c r="K1044" i="1006"/>
  <c r="K1042" i="1006"/>
  <c r="K1040" i="1006"/>
  <c r="K1038" i="1006"/>
  <c r="K1037" i="1006" s="1"/>
  <c r="K1036" i="1006" s="1"/>
  <c r="J1037" i="1006"/>
  <c r="J1036" i="1006" s="1"/>
  <c r="I1037" i="1006"/>
  <c r="I1036" i="1006" s="1"/>
  <c r="J1033" i="1006"/>
  <c r="J1032" i="1006" s="1"/>
  <c r="K1032" i="1006"/>
  <c r="I1032" i="1006"/>
  <c r="J1031" i="1006"/>
  <c r="J1030" i="1006"/>
  <c r="J1029" i="1006" s="1"/>
  <c r="K1029" i="1006"/>
  <c r="I1029" i="1006"/>
  <c r="I1028" i="1006"/>
  <c r="J1027" i="1006"/>
  <c r="J1026" i="1006" s="1"/>
  <c r="K1026" i="1006"/>
  <c r="I1026" i="1006"/>
  <c r="K1025" i="1006"/>
  <c r="K1024" i="1006" s="1"/>
  <c r="J1024" i="1006"/>
  <c r="I1024" i="1006"/>
  <c r="J1022" i="1006"/>
  <c r="J1021" i="1006" s="1"/>
  <c r="K1021" i="1006"/>
  <c r="I1021" i="1006"/>
  <c r="J1020" i="1006"/>
  <c r="J1019" i="1006" s="1"/>
  <c r="K1019" i="1006"/>
  <c r="I1019" i="1006"/>
  <c r="K1018" i="1006"/>
  <c r="J1016" i="1006"/>
  <c r="J1015" i="1006"/>
  <c r="K1014" i="1006"/>
  <c r="I1014" i="1006"/>
  <c r="I1013" i="1006" s="1"/>
  <c r="K1011" i="1006"/>
  <c r="K1009" i="1006"/>
  <c r="K1008" i="1006"/>
  <c r="K1007" i="1006" s="1"/>
  <c r="K1006" i="1006" s="1"/>
  <c r="J1007" i="1006"/>
  <c r="J1006" i="1006" s="1"/>
  <c r="I1007" i="1006"/>
  <c r="I1006" i="1006" s="1"/>
  <c r="K1005" i="1006"/>
  <c r="K1003" i="1006"/>
  <c r="K1001" i="1006"/>
  <c r="K999" i="1006"/>
  <c r="K998" i="1006" s="1"/>
  <c r="K997" i="1006" s="1"/>
  <c r="J998" i="1006"/>
  <c r="J997" i="1006" s="1"/>
  <c r="I998" i="1006"/>
  <c r="I997" i="1006" s="1"/>
  <c r="J994" i="1006"/>
  <c r="J993" i="1006" s="1"/>
  <c r="J992" i="1006" s="1"/>
  <c r="K993" i="1006"/>
  <c r="K992" i="1006" s="1"/>
  <c r="I993" i="1006"/>
  <c r="I992" i="1006" s="1"/>
  <c r="J991" i="1006"/>
  <c r="J990" i="1006" s="1"/>
  <c r="K990" i="1006"/>
  <c r="I990" i="1006"/>
  <c r="J989" i="1006"/>
  <c r="J988" i="1006" s="1"/>
  <c r="K988" i="1006"/>
  <c r="I988" i="1006"/>
  <c r="I987" i="1006" s="1"/>
  <c r="I986" i="1006" s="1"/>
  <c r="J973" i="1006"/>
  <c r="K972" i="1006"/>
  <c r="K971" i="1006" s="1"/>
  <c r="J972" i="1006"/>
  <c r="J971" i="1006" s="1"/>
  <c r="I972" i="1006"/>
  <c r="I971" i="1006" s="1"/>
  <c r="J970" i="1006"/>
  <c r="K969" i="1006"/>
  <c r="K968" i="1006" s="1"/>
  <c r="J969" i="1006"/>
  <c r="J968" i="1006" s="1"/>
  <c r="J964" i="1006" s="1"/>
  <c r="I969" i="1006"/>
  <c r="I968" i="1006" s="1"/>
  <c r="J967" i="1006"/>
  <c r="J966" i="1006" s="1"/>
  <c r="J965" i="1006" s="1"/>
  <c r="K966" i="1006"/>
  <c r="K965" i="1006" s="1"/>
  <c r="K964" i="1006" s="1"/>
  <c r="I966" i="1006"/>
  <c r="I965" i="1006" s="1"/>
  <c r="F961" i="1006"/>
  <c r="F956" i="1006"/>
  <c r="J954" i="1006"/>
  <c r="J949" i="1006" s="1"/>
  <c r="K949" i="1006"/>
  <c r="I949" i="1006"/>
  <c r="J948" i="1006"/>
  <c r="J947" i="1006" s="1"/>
  <c r="K947" i="1006"/>
  <c r="I947" i="1006"/>
  <c r="J941" i="1006"/>
  <c r="J940" i="1006" s="1"/>
  <c r="J939" i="1006" s="1"/>
  <c r="K940" i="1006"/>
  <c r="K939" i="1006" s="1"/>
  <c r="I940" i="1006"/>
  <c r="I939" i="1006" s="1"/>
  <c r="J933" i="1006"/>
  <c r="J932" i="1006" s="1"/>
  <c r="J931" i="1006" s="1"/>
  <c r="K932" i="1006"/>
  <c r="K931" i="1006" s="1"/>
  <c r="I932" i="1006"/>
  <c r="I931" i="1006"/>
  <c r="J925" i="1006"/>
  <c r="J924" i="1006"/>
  <c r="K923" i="1006"/>
  <c r="I923" i="1006"/>
  <c r="J922" i="1006"/>
  <c r="J921" i="1006" s="1"/>
  <c r="K921" i="1006"/>
  <c r="I921" i="1006"/>
  <c r="J920" i="1006"/>
  <c r="J919" i="1006" s="1"/>
  <c r="K919" i="1006"/>
  <c r="I919" i="1006"/>
  <c r="J917" i="1006"/>
  <c r="J916" i="1006" s="1"/>
  <c r="J915" i="1006" s="1"/>
  <c r="K916" i="1006"/>
  <c r="K915" i="1006" s="1"/>
  <c r="I916" i="1006"/>
  <c r="I915" i="1006" s="1"/>
  <c r="J908" i="1006"/>
  <c r="J907" i="1006" s="1"/>
  <c r="J906" i="1006" s="1"/>
  <c r="K907" i="1006"/>
  <c r="K906" i="1006" s="1"/>
  <c r="I907" i="1006"/>
  <c r="I906" i="1006" s="1"/>
  <c r="J904" i="1006"/>
  <c r="J903" i="1006" s="1"/>
  <c r="K903" i="1006"/>
  <c r="I903" i="1006"/>
  <c r="J902" i="1006"/>
  <c r="J901" i="1006" s="1"/>
  <c r="K901" i="1006"/>
  <c r="I901" i="1006"/>
  <c r="J900" i="1006"/>
  <c r="J899" i="1006"/>
  <c r="K898" i="1006"/>
  <c r="I898" i="1006"/>
  <c r="J896" i="1006"/>
  <c r="J895" i="1006" s="1"/>
  <c r="K895" i="1006"/>
  <c r="I895" i="1006"/>
  <c r="J894" i="1006"/>
  <c r="J893" i="1006" s="1"/>
  <c r="K893" i="1006"/>
  <c r="I893" i="1006"/>
  <c r="J891" i="1006"/>
  <c r="J890" i="1006" s="1"/>
  <c r="K890" i="1006"/>
  <c r="I890" i="1006"/>
  <c r="J889" i="1006"/>
  <c r="J888" i="1006" s="1"/>
  <c r="K888" i="1006"/>
  <c r="I888" i="1006"/>
  <c r="J885" i="1006"/>
  <c r="J884" i="1006"/>
  <c r="K883" i="1006"/>
  <c r="I883" i="1006"/>
  <c r="K877" i="1006"/>
  <c r="K876" i="1006" s="1"/>
  <c r="K875" i="1006" s="1"/>
  <c r="J877" i="1006"/>
  <c r="J876" i="1006" s="1"/>
  <c r="J875" i="1006" s="1"/>
  <c r="I876" i="1006"/>
  <c r="I875" i="1006" s="1"/>
  <c r="J863" i="1006"/>
  <c r="J862" i="1006" s="1"/>
  <c r="J861" i="1006" s="1"/>
  <c r="K862" i="1006"/>
  <c r="K861" i="1006" s="1"/>
  <c r="I862" i="1006"/>
  <c r="I861" i="1006" s="1"/>
  <c r="K853" i="1006"/>
  <c r="K852" i="1006" s="1"/>
  <c r="K851" i="1006" s="1"/>
  <c r="K850" i="1006" s="1"/>
  <c r="J853" i="1006"/>
  <c r="J852" i="1006" s="1"/>
  <c r="J851" i="1006" s="1"/>
  <c r="J850" i="1006" s="1"/>
  <c r="I852" i="1006"/>
  <c r="I851" i="1006" s="1"/>
  <c r="I850" i="1006" s="1"/>
  <c r="K849" i="1006"/>
  <c r="K848" i="1006" s="1"/>
  <c r="J848" i="1006"/>
  <c r="I848" i="1006"/>
  <c r="K847" i="1006"/>
  <c r="K846" i="1006" s="1"/>
  <c r="J846" i="1006"/>
  <c r="I846" i="1006"/>
  <c r="K845" i="1006"/>
  <c r="K844" i="1006" s="1"/>
  <c r="J844" i="1006"/>
  <c r="I844" i="1006"/>
  <c r="K843" i="1006"/>
  <c r="K842" i="1006" s="1"/>
  <c r="J842" i="1006"/>
  <c r="I842" i="1006"/>
  <c r="K841" i="1006"/>
  <c r="K840" i="1006" s="1"/>
  <c r="J840" i="1006"/>
  <c r="I840" i="1006"/>
  <c r="J837" i="1006"/>
  <c r="J836" i="1006" s="1"/>
  <c r="J835" i="1006" s="1"/>
  <c r="K836" i="1006"/>
  <c r="K835" i="1006" s="1"/>
  <c r="I836" i="1006"/>
  <c r="I835" i="1006" s="1"/>
  <c r="J834" i="1006"/>
  <c r="J833" i="1006" s="1"/>
  <c r="J832" i="1006" s="1"/>
  <c r="K833" i="1006"/>
  <c r="K832" i="1006" s="1"/>
  <c r="I833" i="1006"/>
  <c r="I832" i="1006" s="1"/>
  <c r="K831" i="1006"/>
  <c r="K830" i="1006" s="1"/>
  <c r="K829" i="1006" s="1"/>
  <c r="K828" i="1006" s="1"/>
  <c r="I831" i="1006"/>
  <c r="J831" i="1006" s="1"/>
  <c r="J830" i="1006" s="1"/>
  <c r="J829" i="1006" s="1"/>
  <c r="F825" i="1006"/>
  <c r="J823" i="1006"/>
  <c r="J822" i="1006" s="1"/>
  <c r="J821" i="1006" s="1"/>
  <c r="K822" i="1006"/>
  <c r="K821" i="1006" s="1"/>
  <c r="I822" i="1006"/>
  <c r="I821" i="1006" s="1"/>
  <c r="J820" i="1006"/>
  <c r="J819" i="1006"/>
  <c r="J818" i="1006"/>
  <c r="K817" i="1006"/>
  <c r="K816" i="1006" s="1"/>
  <c r="I817" i="1006"/>
  <c r="I816" i="1006" s="1"/>
  <c r="J815" i="1006"/>
  <c r="J814" i="1006" s="1"/>
  <c r="J813" i="1006" s="1"/>
  <c r="K814" i="1006"/>
  <c r="K813" i="1006" s="1"/>
  <c r="I814" i="1006"/>
  <c r="I813" i="1006" s="1"/>
  <c r="J812" i="1006"/>
  <c r="J811" i="1006" s="1"/>
  <c r="J810" i="1006" s="1"/>
  <c r="K811" i="1006"/>
  <c r="K810" i="1006" s="1"/>
  <c r="I811" i="1006"/>
  <c r="I810" i="1006" s="1"/>
  <c r="K809" i="1006"/>
  <c r="K807" i="1006"/>
  <c r="K805" i="1006"/>
  <c r="K803" i="1006"/>
  <c r="K802" i="1006" s="1"/>
  <c r="K801" i="1006" s="1"/>
  <c r="J802" i="1006"/>
  <c r="J801" i="1006" s="1"/>
  <c r="I802" i="1006"/>
  <c r="I801" i="1006" s="1"/>
  <c r="K793" i="1006"/>
  <c r="K792" i="1006" s="1"/>
  <c r="K791" i="1006" s="1"/>
  <c r="J793" i="1006"/>
  <c r="J792" i="1006" s="1"/>
  <c r="J791" i="1006" s="1"/>
  <c r="I793" i="1006"/>
  <c r="I792" i="1006" s="1"/>
  <c r="I791" i="1006" s="1"/>
  <c r="F792" i="1006"/>
  <c r="K790" i="1006"/>
  <c r="J790" i="1006" s="1"/>
  <c r="J789" i="1006" s="1"/>
  <c r="J788" i="1006" s="1"/>
  <c r="J787" i="1006" s="1"/>
  <c r="I789" i="1006"/>
  <c r="I788" i="1006" s="1"/>
  <c r="I787" i="1006" s="1"/>
  <c r="K785" i="1006"/>
  <c r="K784" i="1006" s="1"/>
  <c r="J786" i="1006"/>
  <c r="J785" i="1006" s="1"/>
  <c r="J784" i="1006" s="1"/>
  <c r="I785" i="1006"/>
  <c r="I784" i="1006" s="1"/>
  <c r="J783" i="1006"/>
  <c r="J782" i="1006"/>
  <c r="K781" i="1006"/>
  <c r="J781" i="1006"/>
  <c r="K780" i="1006"/>
  <c r="K779" i="1006" s="1"/>
  <c r="I780" i="1006"/>
  <c r="I779" i="1006" s="1"/>
  <c r="J778" i="1006"/>
  <c r="J777" i="1006" s="1"/>
  <c r="K777" i="1006"/>
  <c r="I777" i="1006"/>
  <c r="J776" i="1006"/>
  <c r="K775" i="1006"/>
  <c r="J775" i="1006"/>
  <c r="I775" i="1006"/>
  <c r="I774" i="1006" s="1"/>
  <c r="J773" i="1006"/>
  <c r="J772" i="1006" s="1"/>
  <c r="J771" i="1006" s="1"/>
  <c r="K772" i="1006"/>
  <c r="K771" i="1006" s="1"/>
  <c r="I772" i="1006"/>
  <c r="I771" i="1006" s="1"/>
  <c r="J770" i="1006"/>
  <c r="J769" i="1006" s="1"/>
  <c r="J768" i="1006" s="1"/>
  <c r="K769" i="1006"/>
  <c r="K768" i="1006" s="1"/>
  <c r="I769" i="1006"/>
  <c r="I768" i="1006" s="1"/>
  <c r="K767" i="1006"/>
  <c r="K765" i="1006"/>
  <c r="K763" i="1006"/>
  <c r="K761" i="1006"/>
  <c r="K760" i="1006" s="1"/>
  <c r="K759" i="1006" s="1"/>
  <c r="J760" i="1006"/>
  <c r="J759" i="1006" s="1"/>
  <c r="I760" i="1006"/>
  <c r="I759" i="1006" s="1"/>
  <c r="K756" i="1006"/>
  <c r="J756" i="1006" s="1"/>
  <c r="J755" i="1006" s="1"/>
  <c r="I755" i="1006"/>
  <c r="J754" i="1006"/>
  <c r="J753" i="1006"/>
  <c r="K752" i="1006"/>
  <c r="I752" i="1006"/>
  <c r="I751" i="1006" s="1"/>
  <c r="J750" i="1006"/>
  <c r="J749" i="1006" s="1"/>
  <c r="K749" i="1006"/>
  <c r="I749" i="1006"/>
  <c r="K748" i="1006"/>
  <c r="K747" i="1006" s="1"/>
  <c r="J747" i="1006"/>
  <c r="I747" i="1006"/>
  <c r="J745" i="1006"/>
  <c r="J744" i="1006" s="1"/>
  <c r="K744" i="1006"/>
  <c r="I744" i="1006"/>
  <c r="J743" i="1006"/>
  <c r="J742" i="1006" s="1"/>
  <c r="K742" i="1006"/>
  <c r="I742" i="1006"/>
  <c r="K741" i="1006"/>
  <c r="J739" i="1006"/>
  <c r="J738" i="1006"/>
  <c r="K737" i="1006"/>
  <c r="I737" i="1006"/>
  <c r="J734" i="1006"/>
  <c r="J732" i="1006"/>
  <c r="K730" i="1006"/>
  <c r="K729" i="1006" s="1"/>
  <c r="J730" i="1006"/>
  <c r="J729" i="1006" s="1"/>
  <c r="I730" i="1006"/>
  <c r="I729" i="1006" s="1"/>
  <c r="K728" i="1006"/>
  <c r="K726" i="1006"/>
  <c r="K724" i="1006"/>
  <c r="J724" i="1006" s="1"/>
  <c r="J723" i="1006" s="1"/>
  <c r="I723" i="1006"/>
  <c r="J722" i="1006"/>
  <c r="J721" i="1006" s="1"/>
  <c r="K721" i="1006"/>
  <c r="I721" i="1006"/>
  <c r="J717" i="1006"/>
  <c r="J716" i="1006" s="1"/>
  <c r="J715" i="1006" s="1"/>
  <c r="K716" i="1006"/>
  <c r="K715" i="1006" s="1"/>
  <c r="I716" i="1006"/>
  <c r="I715" i="1006" s="1"/>
  <c r="J714" i="1006"/>
  <c r="J713" i="1006" s="1"/>
  <c r="K713" i="1006"/>
  <c r="I713" i="1006"/>
  <c r="J712" i="1006"/>
  <c r="J711" i="1006" s="1"/>
  <c r="K711" i="1006"/>
  <c r="I711" i="1006"/>
  <c r="I710" i="1006" s="1"/>
  <c r="J696" i="1006"/>
  <c r="J695" i="1006" s="1"/>
  <c r="J694" i="1006" s="1"/>
  <c r="K695" i="1006"/>
  <c r="K694" i="1006" s="1"/>
  <c r="I695" i="1006"/>
  <c r="I694" i="1006" s="1"/>
  <c r="J693" i="1006"/>
  <c r="J692" i="1006" s="1"/>
  <c r="J691" i="1006" s="1"/>
  <c r="K692" i="1006"/>
  <c r="I692" i="1006"/>
  <c r="I691" i="1006" s="1"/>
  <c r="K691" i="1006"/>
  <c r="J690" i="1006"/>
  <c r="J689" i="1006" s="1"/>
  <c r="J688" i="1006" s="1"/>
  <c r="K689" i="1006"/>
  <c r="K688" i="1006" s="1"/>
  <c r="I689" i="1006"/>
  <c r="I688" i="1006" s="1"/>
  <c r="F679" i="1006"/>
  <c r="J671" i="1006"/>
  <c r="J670" i="1006" s="1"/>
  <c r="J665" i="1006" s="1"/>
  <c r="K670" i="1006"/>
  <c r="K665" i="1006" s="1"/>
  <c r="I670" i="1006"/>
  <c r="I665" i="1006" s="1"/>
  <c r="J664" i="1006"/>
  <c r="J663" i="1006" s="1"/>
  <c r="J662" i="1006" s="1"/>
  <c r="K663" i="1006"/>
  <c r="K662" i="1006" s="1"/>
  <c r="I663" i="1006"/>
  <c r="I662" i="1006"/>
  <c r="J656" i="1006"/>
  <c r="J655" i="1006" s="1"/>
  <c r="J654" i="1006" s="1"/>
  <c r="K655" i="1006"/>
  <c r="K654" i="1006" s="1"/>
  <c r="I655" i="1006"/>
  <c r="I654" i="1006"/>
  <c r="J653" i="1006"/>
  <c r="J652" i="1006" s="1"/>
  <c r="J651" i="1006" s="1"/>
  <c r="K652" i="1006"/>
  <c r="I652" i="1006"/>
  <c r="I651" i="1006" s="1"/>
  <c r="K651" i="1006"/>
  <c r="J647" i="1006"/>
  <c r="J646" i="1006" s="1"/>
  <c r="K646" i="1006"/>
  <c r="I646" i="1006"/>
  <c r="J645" i="1006"/>
  <c r="J644" i="1006"/>
  <c r="K643" i="1006"/>
  <c r="K642" i="1006" s="1"/>
  <c r="I643" i="1006"/>
  <c r="I642" i="1006" s="1"/>
  <c r="J641" i="1006"/>
  <c r="J640" i="1006" s="1"/>
  <c r="J637" i="1006" s="1"/>
  <c r="K640" i="1006"/>
  <c r="I640" i="1006"/>
  <c r="J639" i="1006"/>
  <c r="J638" i="1006" s="1"/>
  <c r="K638" i="1006"/>
  <c r="I638" i="1006"/>
  <c r="I637" i="1006" s="1"/>
  <c r="J636" i="1006"/>
  <c r="J635" i="1006" s="1"/>
  <c r="K635" i="1006"/>
  <c r="I635" i="1006"/>
  <c r="J634" i="1006"/>
  <c r="J633" i="1006"/>
  <c r="K632" i="1006"/>
  <c r="I632" i="1006"/>
  <c r="K614" i="1006"/>
  <c r="K613" i="1006" s="1"/>
  <c r="K612" i="1006" s="1"/>
  <c r="K602" i="1006" s="1"/>
  <c r="J613" i="1006"/>
  <c r="J612" i="1006" s="1"/>
  <c r="J602" i="1006" s="1"/>
  <c r="I613" i="1006"/>
  <c r="I612" i="1006" s="1"/>
  <c r="I602" i="1006" s="1"/>
  <c r="J600" i="1006"/>
  <c r="J599" i="1006" s="1"/>
  <c r="J598" i="1006" s="1"/>
  <c r="K599" i="1006"/>
  <c r="K598" i="1006" s="1"/>
  <c r="I599" i="1006"/>
  <c r="I598" i="1006" s="1"/>
  <c r="J595" i="1006"/>
  <c r="J594" i="1006" s="1"/>
  <c r="J593" i="1006" s="1"/>
  <c r="K594" i="1006"/>
  <c r="K593" i="1006" s="1"/>
  <c r="I594" i="1006"/>
  <c r="I593" i="1006" s="1"/>
  <c r="J591" i="1006"/>
  <c r="J590" i="1006" s="1"/>
  <c r="J581" i="1006" s="1"/>
  <c r="J580" i="1006" s="1"/>
  <c r="K590" i="1006"/>
  <c r="K581" i="1006" s="1"/>
  <c r="K580" i="1006" s="1"/>
  <c r="I590" i="1006"/>
  <c r="I581" i="1006" s="1"/>
  <c r="I580" i="1006" s="1"/>
  <c r="J579" i="1006"/>
  <c r="J578" i="1006" s="1"/>
  <c r="J577" i="1006" s="1"/>
  <c r="K578" i="1006"/>
  <c r="I578" i="1006"/>
  <c r="I577" i="1006" s="1"/>
  <c r="K577" i="1006"/>
  <c r="K573" i="1006"/>
  <c r="K572" i="1006" s="1"/>
  <c r="K571" i="1006" s="1"/>
  <c r="I573" i="1006"/>
  <c r="I572" i="1006"/>
  <c r="I571" i="1006" s="1"/>
  <c r="F567" i="1006"/>
  <c r="K563" i="1006"/>
  <c r="K562" i="1006" s="1"/>
  <c r="J563" i="1006"/>
  <c r="J562" i="1006" s="1"/>
  <c r="I563" i="1006"/>
  <c r="I562" i="1006" s="1"/>
  <c r="F562" i="1006"/>
  <c r="J560" i="1006"/>
  <c r="J559" i="1006"/>
  <c r="K558" i="1006"/>
  <c r="K557" i="1006" s="1"/>
  <c r="K556" i="1006" s="1"/>
  <c r="I558" i="1006"/>
  <c r="I557" i="1006" s="1"/>
  <c r="I556" i="1006" s="1"/>
  <c r="F557" i="1006"/>
  <c r="K554" i="1006"/>
  <c r="K553" i="1006" s="1"/>
  <c r="K552" i="1006" s="1"/>
  <c r="J554" i="1006"/>
  <c r="J553" i="1006" s="1"/>
  <c r="J552" i="1006" s="1"/>
  <c r="I554" i="1006"/>
  <c r="I553" i="1006" s="1"/>
  <c r="I552" i="1006" s="1"/>
  <c r="J551" i="1006"/>
  <c r="J550" i="1006" s="1"/>
  <c r="J549" i="1006" s="1"/>
  <c r="J548" i="1006" s="1"/>
  <c r="K550" i="1006"/>
  <c r="K549" i="1006" s="1"/>
  <c r="K548" i="1006" s="1"/>
  <c r="I550" i="1006"/>
  <c r="I549" i="1006" s="1"/>
  <c r="I548" i="1006" s="1"/>
  <c r="J546" i="1006"/>
  <c r="J545" i="1006" s="1"/>
  <c r="J544" i="1006" s="1"/>
  <c r="J543" i="1006" s="1"/>
  <c r="J542" i="1006" s="1"/>
  <c r="K545" i="1006"/>
  <c r="K544" i="1006" s="1"/>
  <c r="K543" i="1006" s="1"/>
  <c r="K542" i="1006" s="1"/>
  <c r="I545" i="1006"/>
  <c r="I544" i="1006" s="1"/>
  <c r="I543" i="1006" s="1"/>
  <c r="I542" i="1006" s="1"/>
  <c r="F540" i="1006"/>
  <c r="J539" i="1006"/>
  <c r="J538" i="1006" s="1"/>
  <c r="J537" i="1006" s="1"/>
  <c r="J536" i="1006" s="1"/>
  <c r="J535" i="1006" s="1"/>
  <c r="J534" i="1006" s="1"/>
  <c r="J533" i="1006" s="1"/>
  <c r="K538" i="1006"/>
  <c r="K537" i="1006" s="1"/>
  <c r="K536" i="1006" s="1"/>
  <c r="K535" i="1006" s="1"/>
  <c r="K534" i="1006" s="1"/>
  <c r="K533" i="1006" s="1"/>
  <c r="I538" i="1006"/>
  <c r="I537" i="1006" s="1"/>
  <c r="I536" i="1006" s="1"/>
  <c r="I535" i="1006" s="1"/>
  <c r="I534" i="1006" s="1"/>
  <c r="I533" i="1006" s="1"/>
  <c r="F533" i="1006"/>
  <c r="K532" i="1006"/>
  <c r="J532" i="1006" s="1"/>
  <c r="J531" i="1006" s="1"/>
  <c r="J530" i="1006" s="1"/>
  <c r="J529" i="1006" s="1"/>
  <c r="I531" i="1006"/>
  <c r="I530" i="1006" s="1"/>
  <c r="I529" i="1006" s="1"/>
  <c r="J527" i="1006"/>
  <c r="J526" i="1006" s="1"/>
  <c r="J525" i="1006" s="1"/>
  <c r="J524" i="1006" s="1"/>
  <c r="K526" i="1006"/>
  <c r="K525" i="1006" s="1"/>
  <c r="K524" i="1006" s="1"/>
  <c r="I526" i="1006"/>
  <c r="I525" i="1006" s="1"/>
  <c r="I524" i="1006" s="1"/>
  <c r="K523" i="1006"/>
  <c r="J523" i="1006" s="1"/>
  <c r="J522" i="1006" s="1"/>
  <c r="I522" i="1006"/>
  <c r="J521" i="1006"/>
  <c r="J520" i="1006" s="1"/>
  <c r="K520" i="1006"/>
  <c r="I520" i="1006"/>
  <c r="J518" i="1006"/>
  <c r="J517" i="1006" s="1"/>
  <c r="J516" i="1006" s="1"/>
  <c r="K517" i="1006"/>
  <c r="K516" i="1006" s="1"/>
  <c r="I517" i="1006"/>
  <c r="I516" i="1006" s="1"/>
  <c r="J515" i="1006"/>
  <c r="J514" i="1006" s="1"/>
  <c r="K514" i="1006"/>
  <c r="I514" i="1006"/>
  <c r="J513" i="1006"/>
  <c r="J512" i="1006" s="1"/>
  <c r="K512" i="1006"/>
  <c r="I512" i="1006"/>
  <c r="I511" i="1006" s="1"/>
  <c r="J508" i="1006"/>
  <c r="J507" i="1006" s="1"/>
  <c r="J506" i="1006" s="1"/>
  <c r="J505" i="1006" s="1"/>
  <c r="J504" i="1006" s="1"/>
  <c r="K507" i="1006"/>
  <c r="K506" i="1006" s="1"/>
  <c r="K505" i="1006" s="1"/>
  <c r="K504" i="1006" s="1"/>
  <c r="I507" i="1006"/>
  <c r="I506" i="1006" s="1"/>
  <c r="I505" i="1006" s="1"/>
  <c r="I504" i="1006" s="1"/>
  <c r="F502" i="1006"/>
  <c r="K501" i="1006"/>
  <c r="I501" i="1006"/>
  <c r="I500" i="1006"/>
  <c r="I499" i="1006" s="1"/>
  <c r="I498" i="1006" s="1"/>
  <c r="I497" i="1006" s="1"/>
  <c r="J496" i="1006"/>
  <c r="J495" i="1006" s="1"/>
  <c r="J494" i="1006" s="1"/>
  <c r="J493" i="1006" s="1"/>
  <c r="K495" i="1006"/>
  <c r="K494" i="1006" s="1"/>
  <c r="K493" i="1006" s="1"/>
  <c r="I495" i="1006"/>
  <c r="I494" i="1006" s="1"/>
  <c r="I493" i="1006" s="1"/>
  <c r="J492" i="1006"/>
  <c r="J491" i="1006" s="1"/>
  <c r="J490" i="1006" s="1"/>
  <c r="J489" i="1006" s="1"/>
  <c r="K491" i="1006"/>
  <c r="K490" i="1006" s="1"/>
  <c r="K489" i="1006" s="1"/>
  <c r="I491" i="1006"/>
  <c r="I490" i="1006" s="1"/>
  <c r="I489" i="1006" s="1"/>
  <c r="K486" i="1006"/>
  <c r="K485" i="1006" s="1"/>
  <c r="I486" i="1006"/>
  <c r="J486" i="1006" s="1"/>
  <c r="J485" i="1006" s="1"/>
  <c r="J484" i="1006"/>
  <c r="J483" i="1006" s="1"/>
  <c r="K483" i="1006"/>
  <c r="I483" i="1006"/>
  <c r="J481" i="1006"/>
  <c r="J480" i="1006" s="1"/>
  <c r="J479" i="1006" s="1"/>
  <c r="K480" i="1006"/>
  <c r="K479" i="1006" s="1"/>
  <c r="I480" i="1006"/>
  <c r="I479" i="1006" s="1"/>
  <c r="J478" i="1006"/>
  <c r="J477" i="1006" s="1"/>
  <c r="K477" i="1006"/>
  <c r="I477" i="1006"/>
  <c r="J476" i="1006"/>
  <c r="J475" i="1006" s="1"/>
  <c r="K475" i="1006"/>
  <c r="I475" i="1006"/>
  <c r="J474" i="1006"/>
  <c r="J473" i="1006" s="1"/>
  <c r="K473" i="1006"/>
  <c r="I473" i="1006"/>
  <c r="I472" i="1006" s="1"/>
  <c r="J469" i="1006"/>
  <c r="J468" i="1006" s="1"/>
  <c r="J467" i="1006" s="1"/>
  <c r="J466" i="1006" s="1"/>
  <c r="J465" i="1006" s="1"/>
  <c r="K468" i="1006"/>
  <c r="K467" i="1006" s="1"/>
  <c r="K466" i="1006" s="1"/>
  <c r="K465" i="1006" s="1"/>
  <c r="I468" i="1006"/>
  <c r="I467" i="1006" s="1"/>
  <c r="I466" i="1006" s="1"/>
  <c r="I465" i="1006" s="1"/>
  <c r="F463" i="1006"/>
  <c r="J461" i="1006"/>
  <c r="J460" i="1006" s="1"/>
  <c r="J459" i="1006" s="1"/>
  <c r="K460" i="1006"/>
  <c r="K459" i="1006" s="1"/>
  <c r="I460" i="1006"/>
  <c r="I459" i="1006" s="1"/>
  <c r="J458" i="1006"/>
  <c r="J457" i="1006" s="1"/>
  <c r="J456" i="1006" s="1"/>
  <c r="K457" i="1006"/>
  <c r="K456" i="1006" s="1"/>
  <c r="I457" i="1006"/>
  <c r="I456" i="1006" s="1"/>
  <c r="J453" i="1006"/>
  <c r="J452" i="1006" s="1"/>
  <c r="J451" i="1006" s="1"/>
  <c r="J450" i="1006" s="1"/>
  <c r="K452" i="1006"/>
  <c r="K451" i="1006" s="1"/>
  <c r="K450" i="1006" s="1"/>
  <c r="I452" i="1006"/>
  <c r="I451" i="1006" s="1"/>
  <c r="I450" i="1006" s="1"/>
  <c r="J449" i="1006"/>
  <c r="J448" i="1006"/>
  <c r="J447" i="1006" s="1"/>
  <c r="J446" i="1006" s="1"/>
  <c r="K447" i="1006"/>
  <c r="K446" i="1006" s="1"/>
  <c r="I447" i="1006"/>
  <c r="I446" i="1006" s="1"/>
  <c r="J445" i="1006"/>
  <c r="J444" i="1006"/>
  <c r="K443" i="1006"/>
  <c r="K442" i="1006" s="1"/>
  <c r="I443" i="1006"/>
  <c r="I442" i="1006" s="1"/>
  <c r="F438" i="1006"/>
  <c r="J432" i="1006"/>
  <c r="J431" i="1006" s="1"/>
  <c r="J430" i="1006" s="1"/>
  <c r="J429" i="1006" s="1"/>
  <c r="J428" i="1006" s="1"/>
  <c r="K431" i="1006"/>
  <c r="K430" i="1006" s="1"/>
  <c r="K429" i="1006" s="1"/>
  <c r="K428" i="1006" s="1"/>
  <c r="I431" i="1006"/>
  <c r="I430" i="1006" s="1"/>
  <c r="I429" i="1006" s="1"/>
  <c r="I428" i="1006" s="1"/>
  <c r="J410" i="1006"/>
  <c r="J409" i="1006" s="1"/>
  <c r="K409" i="1006"/>
  <c r="I409" i="1006"/>
  <c r="J408" i="1006"/>
  <c r="J407" i="1006" s="1"/>
  <c r="K407" i="1006"/>
  <c r="I407" i="1006"/>
  <c r="J397" i="1006"/>
  <c r="J396" i="1006"/>
  <c r="J395" i="1006"/>
  <c r="J394" i="1006"/>
  <c r="J393" i="1006"/>
  <c r="K392" i="1006"/>
  <c r="I392" i="1006"/>
  <c r="J391" i="1006"/>
  <c r="J390" i="1006" s="1"/>
  <c r="J389" i="1006" s="1"/>
  <c r="J388" i="1006" s="1"/>
  <c r="K390" i="1006"/>
  <c r="I390" i="1006"/>
  <c r="K388" i="1006"/>
  <c r="I388" i="1006"/>
  <c r="J384" i="1006"/>
  <c r="J383" i="1006" s="1"/>
  <c r="J382" i="1006" s="1"/>
  <c r="K383" i="1006"/>
  <c r="K382" i="1006" s="1"/>
  <c r="I383" i="1006"/>
  <c r="I382" i="1006" s="1"/>
  <c r="J376" i="1006"/>
  <c r="J375" i="1006" s="1"/>
  <c r="J374" i="1006" s="1"/>
  <c r="K375" i="1006"/>
  <c r="K374" i="1006" s="1"/>
  <c r="I375" i="1006"/>
  <c r="I374" i="1006" s="1"/>
  <c r="J373" i="1006"/>
  <c r="J372" i="1006" s="1"/>
  <c r="J369" i="1006" s="1"/>
  <c r="K372" i="1006"/>
  <c r="K369" i="1006" s="1"/>
  <c r="I372" i="1006"/>
  <c r="I369" i="1006" s="1"/>
  <c r="J366" i="1006"/>
  <c r="J365" i="1006" s="1"/>
  <c r="J362" i="1006" s="1"/>
  <c r="K365" i="1006"/>
  <c r="K362" i="1006" s="1"/>
  <c r="I365" i="1006"/>
  <c r="I362" i="1006" s="1"/>
  <c r="J361" i="1006"/>
  <c r="J360" i="1006"/>
  <c r="K359" i="1006"/>
  <c r="I359" i="1006"/>
  <c r="J358" i="1006"/>
  <c r="J357" i="1006" s="1"/>
  <c r="K357" i="1006"/>
  <c r="I357" i="1006"/>
  <c r="J356" i="1006"/>
  <c r="J355" i="1006" s="1"/>
  <c r="K355" i="1006"/>
  <c r="I355" i="1006"/>
  <c r="J350" i="1006"/>
  <c r="J349" i="1006" s="1"/>
  <c r="K349" i="1006"/>
  <c r="I349" i="1006"/>
  <c r="J348" i="1006"/>
  <c r="J347" i="1006" s="1"/>
  <c r="K347" i="1006"/>
  <c r="I347" i="1006"/>
  <c r="I346" i="1006" s="1"/>
  <c r="J343" i="1006"/>
  <c r="J342" i="1006" s="1"/>
  <c r="K342" i="1006"/>
  <c r="I342" i="1006"/>
  <c r="J339" i="1006"/>
  <c r="J338" i="1006" s="1"/>
  <c r="K338" i="1006"/>
  <c r="I338" i="1006"/>
  <c r="J335" i="1006"/>
  <c r="J334" i="1006" s="1"/>
  <c r="J333" i="1006" s="1"/>
  <c r="K334" i="1006"/>
  <c r="K333" i="1006" s="1"/>
  <c r="I334" i="1006"/>
  <c r="I333" i="1006" s="1"/>
  <c r="J330" i="1006"/>
  <c r="J329" i="1006" s="1"/>
  <c r="J328" i="1006" s="1"/>
  <c r="K329" i="1006"/>
  <c r="K328" i="1006" s="1"/>
  <c r="I329" i="1006"/>
  <c r="I328" i="1006" s="1"/>
  <c r="J324" i="1006"/>
  <c r="J323" i="1006" s="1"/>
  <c r="K323" i="1006"/>
  <c r="I323" i="1006"/>
  <c r="K322" i="1006"/>
  <c r="J322" i="1006"/>
  <c r="J321" i="1006" s="1"/>
  <c r="K321" i="1006"/>
  <c r="I321" i="1006"/>
  <c r="K320" i="1006"/>
  <c r="J320" i="1006" s="1"/>
  <c r="K319" i="1006"/>
  <c r="K318" i="1006" s="1"/>
  <c r="J319" i="1006"/>
  <c r="J318" i="1006" s="1"/>
  <c r="I318" i="1006"/>
  <c r="K316" i="1006"/>
  <c r="K315" i="1006" s="1"/>
  <c r="J316" i="1006"/>
  <c r="J315" i="1006" s="1"/>
  <c r="I315" i="1006"/>
  <c r="K314" i="1006"/>
  <c r="J314" i="1006" s="1"/>
  <c r="J313" i="1006" s="1"/>
  <c r="I313" i="1006"/>
  <c r="J309" i="1006"/>
  <c r="J308" i="1006" s="1"/>
  <c r="K308" i="1006"/>
  <c r="I308" i="1006"/>
  <c r="J307" i="1006"/>
  <c r="J306" i="1006" s="1"/>
  <c r="K306" i="1006"/>
  <c r="I306" i="1006"/>
  <c r="K303" i="1006"/>
  <c r="J303" i="1006" s="1"/>
  <c r="K302" i="1006"/>
  <c r="I301" i="1006"/>
  <c r="J296" i="1006"/>
  <c r="J295" i="1006"/>
  <c r="K294" i="1006"/>
  <c r="I294" i="1006"/>
  <c r="I293" i="1006" s="1"/>
  <c r="K293" i="1006"/>
  <c r="J292" i="1006"/>
  <c r="J291" i="1006" s="1"/>
  <c r="K291" i="1006"/>
  <c r="I291" i="1006"/>
  <c r="J290" i="1006"/>
  <c r="J289" i="1006" s="1"/>
  <c r="K289" i="1006"/>
  <c r="K288" i="1006" s="1"/>
  <c r="I289" i="1006"/>
  <c r="I288" i="1006"/>
  <c r="K287" i="1006"/>
  <c r="K286" i="1006" s="1"/>
  <c r="J286" i="1006"/>
  <c r="I286" i="1006"/>
  <c r="K285" i="1006"/>
  <c r="K284" i="1006" s="1"/>
  <c r="J284" i="1006"/>
  <c r="I284" i="1006"/>
  <c r="K283" i="1006"/>
  <c r="K282" i="1006" s="1"/>
  <c r="J282" i="1006"/>
  <c r="I282" i="1006"/>
  <c r="K281" i="1006"/>
  <c r="K280" i="1006" s="1"/>
  <c r="J280" i="1006"/>
  <c r="I280" i="1006"/>
  <c r="J276" i="1006"/>
  <c r="J275" i="1006" s="1"/>
  <c r="J274" i="1006" s="1"/>
  <c r="K275" i="1006"/>
  <c r="K274" i="1006" s="1"/>
  <c r="I275" i="1006"/>
  <c r="I274" i="1006"/>
  <c r="J273" i="1006"/>
  <c r="J272" i="1006" s="1"/>
  <c r="K272" i="1006"/>
  <c r="I272" i="1006"/>
  <c r="K271" i="1006"/>
  <c r="J271" i="1006" s="1"/>
  <c r="J270" i="1006" s="1"/>
  <c r="I270" i="1006"/>
  <c r="J267" i="1006"/>
  <c r="J266" i="1006" s="1"/>
  <c r="K266" i="1006"/>
  <c r="I266" i="1006"/>
  <c r="J265" i="1006"/>
  <c r="J264" i="1006" s="1"/>
  <c r="K264" i="1006"/>
  <c r="I264" i="1006"/>
  <c r="J261" i="1006"/>
  <c r="J260" i="1006" s="1"/>
  <c r="K260" i="1006"/>
  <c r="I260" i="1006"/>
  <c r="J259" i="1006"/>
  <c r="J258" i="1006" s="1"/>
  <c r="K258" i="1006"/>
  <c r="K257" i="1006"/>
  <c r="J257" i="1006" s="1"/>
  <c r="J256" i="1006" s="1"/>
  <c r="K256" i="1006"/>
  <c r="J253" i="1006"/>
  <c r="J252" i="1006" s="1"/>
  <c r="J251" i="1006" s="1"/>
  <c r="K252" i="1006"/>
  <c r="K251" i="1006" s="1"/>
  <c r="I252" i="1006"/>
  <c r="I251" i="1006" s="1"/>
  <c r="J250" i="1006"/>
  <c r="J249" i="1006" s="1"/>
  <c r="J248" i="1006" s="1"/>
  <c r="K249" i="1006"/>
  <c r="K248" i="1006" s="1"/>
  <c r="I249" i="1006"/>
  <c r="I248" i="1006" s="1"/>
  <c r="J247" i="1006"/>
  <c r="J246" i="1006"/>
  <c r="K245" i="1006"/>
  <c r="J245" i="1006" s="1"/>
  <c r="I244" i="1006"/>
  <c r="I243" i="1006" s="1"/>
  <c r="F239" i="1006"/>
  <c r="K238" i="1006"/>
  <c r="K237" i="1006" s="1"/>
  <c r="K236" i="1006" s="1"/>
  <c r="K235" i="1006" s="1"/>
  <c r="K234" i="1006" s="1"/>
  <c r="J237" i="1006"/>
  <c r="J236" i="1006" s="1"/>
  <c r="J235" i="1006" s="1"/>
  <c r="J234" i="1006" s="1"/>
  <c r="I237" i="1006"/>
  <c r="I236" i="1006" s="1"/>
  <c r="I235" i="1006" s="1"/>
  <c r="I234" i="1006" s="1"/>
  <c r="K233" i="1006"/>
  <c r="K232" i="1006" s="1"/>
  <c r="K231" i="1006" s="1"/>
  <c r="K230" i="1006" s="1"/>
  <c r="K229" i="1006" s="1"/>
  <c r="J232" i="1006"/>
  <c r="J231" i="1006" s="1"/>
  <c r="J230" i="1006" s="1"/>
  <c r="J229" i="1006" s="1"/>
  <c r="I232" i="1006"/>
  <c r="I231" i="1006" s="1"/>
  <c r="I230" i="1006" s="1"/>
  <c r="I229" i="1006" s="1"/>
  <c r="J228" i="1006"/>
  <c r="J227" i="1006" s="1"/>
  <c r="J226" i="1006" s="1"/>
  <c r="K226" i="1006"/>
  <c r="I226" i="1006"/>
  <c r="J223" i="1006"/>
  <c r="J222" i="1006" s="1"/>
  <c r="J221" i="1006" s="1"/>
  <c r="K222" i="1006"/>
  <c r="K221" i="1006" s="1"/>
  <c r="I222" i="1006"/>
  <c r="I221" i="1006" s="1"/>
  <c r="I220" i="1006" s="1"/>
  <c r="I219" i="1006" s="1"/>
  <c r="J218" i="1006"/>
  <c r="J217" i="1006" s="1"/>
  <c r="J215" i="1006" s="1"/>
  <c r="K217" i="1006"/>
  <c r="K215" i="1006" s="1"/>
  <c r="I217" i="1006"/>
  <c r="I215" i="1006" s="1"/>
  <c r="J214" i="1006"/>
  <c r="J213" i="1006" s="1"/>
  <c r="J212" i="1006" s="1"/>
  <c r="K213" i="1006"/>
  <c r="K212" i="1006" s="1"/>
  <c r="I213" i="1006"/>
  <c r="I212" i="1006" s="1"/>
  <c r="J211" i="1006"/>
  <c r="J210" i="1006"/>
  <c r="K209" i="1006"/>
  <c r="I209" i="1006"/>
  <c r="J208" i="1006"/>
  <c r="J207" i="1006" s="1"/>
  <c r="K207" i="1006"/>
  <c r="I207" i="1006"/>
  <c r="J206" i="1006"/>
  <c r="J205" i="1006" s="1"/>
  <c r="K205" i="1006"/>
  <c r="I205" i="1006"/>
  <c r="J203" i="1006"/>
  <c r="J202" i="1006" s="1"/>
  <c r="J201" i="1006" s="1"/>
  <c r="K202" i="1006"/>
  <c r="K201" i="1006" s="1"/>
  <c r="I202" i="1006"/>
  <c r="I201" i="1006" s="1"/>
  <c r="J200" i="1006"/>
  <c r="J199" i="1006" s="1"/>
  <c r="J198" i="1006" s="1"/>
  <c r="K199" i="1006"/>
  <c r="K198" i="1006" s="1"/>
  <c r="I199" i="1006"/>
  <c r="I198" i="1006" s="1"/>
  <c r="J197" i="1006"/>
  <c r="J196" i="1006" s="1"/>
  <c r="K196" i="1006"/>
  <c r="I196" i="1006"/>
  <c r="J195" i="1006"/>
  <c r="J194" i="1006" s="1"/>
  <c r="K194" i="1006"/>
  <c r="I194" i="1006"/>
  <c r="K193" i="1006"/>
  <c r="I193" i="1006"/>
  <c r="K192" i="1006"/>
  <c r="I192" i="1006"/>
  <c r="J190" i="1006"/>
  <c r="J189" i="1006" s="1"/>
  <c r="J188" i="1006" s="1"/>
  <c r="K189" i="1006"/>
  <c r="K188" i="1006" s="1"/>
  <c r="I189" i="1006"/>
  <c r="I188" i="1006" s="1"/>
  <c r="J186" i="1006"/>
  <c r="J185" i="1006" s="1"/>
  <c r="J184" i="1006" s="1"/>
  <c r="J183" i="1006" s="1"/>
  <c r="K185" i="1006"/>
  <c r="K184" i="1006" s="1"/>
  <c r="K183" i="1006" s="1"/>
  <c r="I185" i="1006"/>
  <c r="I184" i="1006" s="1"/>
  <c r="I183" i="1006" s="1"/>
  <c r="K182" i="1006"/>
  <c r="I182" i="1006"/>
  <c r="K181" i="1006"/>
  <c r="I181" i="1006"/>
  <c r="K180" i="1006"/>
  <c r="I180" i="1006"/>
  <c r="J180" i="1006" s="1"/>
  <c r="J179" i="1006"/>
  <c r="I179" i="1006"/>
  <c r="K178" i="1006"/>
  <c r="K177" i="1006" s="1"/>
  <c r="I178" i="1006"/>
  <c r="J178" i="1006" s="1"/>
  <c r="I176" i="1006"/>
  <c r="J176" i="1006" s="1"/>
  <c r="J175" i="1006" s="1"/>
  <c r="K175" i="1006"/>
  <c r="J174" i="1006"/>
  <c r="J173" i="1006" s="1"/>
  <c r="K173" i="1006"/>
  <c r="I173" i="1006"/>
  <c r="J172" i="1006"/>
  <c r="J171" i="1006"/>
  <c r="K170" i="1006"/>
  <c r="I170" i="1006"/>
  <c r="K168" i="1006"/>
  <c r="K167" i="1006" s="1"/>
  <c r="K166" i="1006" s="1"/>
  <c r="J168" i="1006"/>
  <c r="J167" i="1006" s="1"/>
  <c r="J166" i="1006" s="1"/>
  <c r="I168" i="1006"/>
  <c r="I167" i="1006"/>
  <c r="I166" i="1006" s="1"/>
  <c r="J165" i="1006"/>
  <c r="J164" i="1006"/>
  <c r="K163" i="1006"/>
  <c r="I163" i="1006"/>
  <c r="J162" i="1006"/>
  <c r="J161" i="1006" s="1"/>
  <c r="K161" i="1006"/>
  <c r="I161" i="1006"/>
  <c r="I160" i="1006"/>
  <c r="J160" i="1006" s="1"/>
  <c r="J159" i="1006" s="1"/>
  <c r="K159" i="1006"/>
  <c r="J157" i="1006"/>
  <c r="J156" i="1006" s="1"/>
  <c r="K156" i="1006"/>
  <c r="I156" i="1006"/>
  <c r="J155" i="1006"/>
  <c r="J154" i="1006" s="1"/>
  <c r="K154" i="1006"/>
  <c r="I154" i="1006"/>
  <c r="J152" i="1006"/>
  <c r="J151" i="1006" s="1"/>
  <c r="K151" i="1006"/>
  <c r="I151" i="1006"/>
  <c r="I146" i="1006" s="1"/>
  <c r="J150" i="1006"/>
  <c r="J149" i="1006" s="1"/>
  <c r="K149" i="1006"/>
  <c r="I149" i="1006"/>
  <c r="J148" i="1006"/>
  <c r="J147" i="1006" s="1"/>
  <c r="K147" i="1006"/>
  <c r="I147" i="1006"/>
  <c r="J145" i="1006"/>
  <c r="J144" i="1006"/>
  <c r="K143" i="1006"/>
  <c r="I143" i="1006"/>
  <c r="K142" i="1006"/>
  <c r="I142" i="1006"/>
  <c r="I141" i="1006" s="1"/>
  <c r="J140" i="1006"/>
  <c r="J139" i="1006" s="1"/>
  <c r="K139" i="1006"/>
  <c r="I139" i="1006"/>
  <c r="J137" i="1006"/>
  <c r="J136" i="1006" s="1"/>
  <c r="J135" i="1006" s="1"/>
  <c r="K136" i="1006"/>
  <c r="K135" i="1006" s="1"/>
  <c r="I136" i="1006"/>
  <c r="I135" i="1006" s="1"/>
  <c r="J134" i="1006"/>
  <c r="J133" i="1006" s="1"/>
  <c r="K133" i="1006"/>
  <c r="I133" i="1006"/>
  <c r="I132" i="1006"/>
  <c r="I131" i="1006" s="1"/>
  <c r="I130" i="1006" s="1"/>
  <c r="K131" i="1006"/>
  <c r="K130" i="1006" s="1"/>
  <c r="J129" i="1006"/>
  <c r="J128" i="1006"/>
  <c r="K127" i="1006"/>
  <c r="I127" i="1006"/>
  <c r="J126" i="1006"/>
  <c r="J125" i="1006" s="1"/>
  <c r="K125" i="1006"/>
  <c r="I125" i="1006"/>
  <c r="J124" i="1006"/>
  <c r="J123" i="1006" s="1"/>
  <c r="K123" i="1006"/>
  <c r="I123" i="1006"/>
  <c r="I122" i="1006"/>
  <c r="J122" i="1006" s="1"/>
  <c r="J121" i="1006" s="1"/>
  <c r="K121" i="1006"/>
  <c r="J118" i="1006"/>
  <c r="J117" i="1006" s="1"/>
  <c r="J116" i="1006" s="1"/>
  <c r="K117" i="1006"/>
  <c r="K116" i="1006" s="1"/>
  <c r="I117" i="1006"/>
  <c r="I116" i="1006" s="1"/>
  <c r="J115" i="1006"/>
  <c r="J114" i="1006" s="1"/>
  <c r="K114" i="1006"/>
  <c r="I114" i="1006"/>
  <c r="J113" i="1006"/>
  <c r="J112" i="1006" s="1"/>
  <c r="K112" i="1006"/>
  <c r="I112" i="1006"/>
  <c r="J110" i="1006"/>
  <c r="J109" i="1006" s="1"/>
  <c r="J108" i="1006" s="1"/>
  <c r="K109" i="1006"/>
  <c r="K108" i="1006" s="1"/>
  <c r="I109" i="1006"/>
  <c r="I108" i="1006" s="1"/>
  <c r="K107" i="1006"/>
  <c r="K106" i="1006" s="1"/>
  <c r="J107" i="1006"/>
  <c r="J106" i="1006" s="1"/>
  <c r="I107" i="1006"/>
  <c r="I106" i="1006"/>
  <c r="J105" i="1006"/>
  <c r="J104" i="1006" s="1"/>
  <c r="K104" i="1006"/>
  <c r="I104" i="1006"/>
  <c r="J103" i="1006"/>
  <c r="K102" i="1006"/>
  <c r="I102" i="1006"/>
  <c r="I101" i="1006" s="1"/>
  <c r="J99" i="1006"/>
  <c r="J98" i="1006"/>
  <c r="I97" i="1006"/>
  <c r="J97" i="1006" s="1"/>
  <c r="J96" i="1006" s="1"/>
  <c r="K96" i="1006"/>
  <c r="J95" i="1006"/>
  <c r="K94" i="1006"/>
  <c r="K93" i="1006" s="1"/>
  <c r="I94" i="1006"/>
  <c r="I93" i="1006" s="1"/>
  <c r="J91" i="1006"/>
  <c r="J90" i="1006" s="1"/>
  <c r="K90" i="1006"/>
  <c r="I90" i="1006"/>
  <c r="K89" i="1006"/>
  <c r="K88" i="1006" s="1"/>
  <c r="I89" i="1006"/>
  <c r="I88" i="1006" s="1"/>
  <c r="K87" i="1006"/>
  <c r="I87" i="1006"/>
  <c r="I86" i="1006" s="1"/>
  <c r="J85" i="1006"/>
  <c r="J84" i="1006" s="1"/>
  <c r="K84" i="1006"/>
  <c r="I84" i="1006"/>
  <c r="J83" i="1006"/>
  <c r="J82" i="1006"/>
  <c r="J81" i="1006"/>
  <c r="J80" i="1006"/>
  <c r="J79" i="1006"/>
  <c r="J78" i="1006"/>
  <c r="K77" i="1006"/>
  <c r="I77" i="1006"/>
  <c r="J74" i="1006"/>
  <c r="J73" i="1006" s="1"/>
  <c r="K73" i="1006"/>
  <c r="I73" i="1006"/>
  <c r="J72" i="1006"/>
  <c r="J71" i="1006"/>
  <c r="K70" i="1006"/>
  <c r="K69" i="1006" s="1"/>
  <c r="I70" i="1006"/>
  <c r="I69" i="1006" s="1"/>
  <c r="J68" i="1006"/>
  <c r="J67" i="1006" s="1"/>
  <c r="K67" i="1006"/>
  <c r="I67" i="1006"/>
  <c r="K66" i="1006"/>
  <c r="I66" i="1006"/>
  <c r="K65" i="1006"/>
  <c r="J63" i="1006"/>
  <c r="J62" i="1006" s="1"/>
  <c r="K62" i="1006"/>
  <c r="I62" i="1006"/>
  <c r="J61" i="1006"/>
  <c r="J60" i="1006" s="1"/>
  <c r="K60" i="1006"/>
  <c r="I60" i="1006"/>
  <c r="J59" i="1006"/>
  <c r="J58" i="1006" s="1"/>
  <c r="K58" i="1006"/>
  <c r="I58" i="1006"/>
  <c r="J57" i="1006"/>
  <c r="J56" i="1006" s="1"/>
  <c r="K56" i="1006"/>
  <c r="I56" i="1006"/>
  <c r="K52" i="1006"/>
  <c r="K51" i="1006" s="1"/>
  <c r="K50" i="1006" s="1"/>
  <c r="I52" i="1006"/>
  <c r="J52" i="1006" s="1"/>
  <c r="I51" i="1006"/>
  <c r="I50" i="1006" s="1"/>
  <c r="K49" i="1006"/>
  <c r="I49" i="1006"/>
  <c r="I48" i="1006" s="1"/>
  <c r="K47" i="1006"/>
  <c r="K46" i="1006" s="1"/>
  <c r="I47" i="1006"/>
  <c r="I46" i="1006" s="1"/>
  <c r="J43" i="1006"/>
  <c r="J42" i="1006" s="1"/>
  <c r="K42" i="1006"/>
  <c r="I42" i="1006"/>
  <c r="K41" i="1006"/>
  <c r="J41" i="1006" s="1"/>
  <c r="J40" i="1006" s="1"/>
  <c r="I40" i="1006"/>
  <c r="J39" i="1006"/>
  <c r="J38" i="1006" s="1"/>
  <c r="K38" i="1006"/>
  <c r="I38" i="1006"/>
  <c r="J37" i="1006"/>
  <c r="J36" i="1006" s="1"/>
  <c r="K36" i="1006"/>
  <c r="I36" i="1006"/>
  <c r="J35" i="1006"/>
  <c r="J34" i="1006" s="1"/>
  <c r="K34" i="1006"/>
  <c r="I34" i="1006"/>
  <c r="J33" i="1006"/>
  <c r="J32" i="1006" s="1"/>
  <c r="K32" i="1006"/>
  <c r="I32" i="1006"/>
  <c r="J29" i="1006"/>
  <c r="J28" i="1006"/>
  <c r="J27" i="1006"/>
  <c r="K26" i="1006"/>
  <c r="K25" i="1006" s="1"/>
  <c r="I26" i="1006"/>
  <c r="I25" i="1006" s="1"/>
  <c r="J24" i="1006"/>
  <c r="J23" i="1006" s="1"/>
  <c r="J22" i="1006" s="1"/>
  <c r="K23" i="1006"/>
  <c r="K22" i="1006" s="1"/>
  <c r="I23" i="1006"/>
  <c r="I22" i="1006" s="1"/>
  <c r="J21" i="1006"/>
  <c r="J20" i="1006"/>
  <c r="J19" i="1006"/>
  <c r="J18" i="1006"/>
  <c r="J17" i="1006"/>
  <c r="K16" i="1006"/>
  <c r="K15" i="1006" s="1"/>
  <c r="K14" i="1006" s="1"/>
  <c r="I16" i="1006"/>
  <c r="I15" i="1006" s="1"/>
  <c r="I14" i="1006" s="1"/>
  <c r="F10" i="1006"/>
  <c r="S961" i="1000"/>
  <c r="S960" i="1000" s="1"/>
  <c r="S939" i="1000"/>
  <c r="S938" i="1000" s="1"/>
  <c r="S937" i="1000" s="1"/>
  <c r="S936" i="1000" s="1"/>
  <c r="S1154" i="1000"/>
  <c r="R1075" i="1000"/>
  <c r="F1075" i="1000" s="1"/>
  <c r="E10" i="993"/>
  <c r="S16" i="1000"/>
  <c r="S15" i="1000" s="1"/>
  <c r="G1197" i="1000" l="1"/>
  <c r="T1192" i="1000"/>
  <c r="P26" i="994"/>
  <c r="P29" i="994"/>
  <c r="N35" i="994"/>
  <c r="N34" i="994" s="1"/>
  <c r="Z800" i="1000"/>
  <c r="H800" i="1000" s="1"/>
  <c r="K1196" i="1006"/>
  <c r="K1195" i="1006" s="1"/>
  <c r="K120" i="1006"/>
  <c r="K255" i="1006"/>
  <c r="K254" i="1006" s="1"/>
  <c r="J443" i="1006"/>
  <c r="J442" i="1006" s="1"/>
  <c r="J441" i="1006" s="1"/>
  <c r="J440" i="1006" s="1"/>
  <c r="K472" i="1006"/>
  <c r="K897" i="1006"/>
  <c r="J1138" i="1006"/>
  <c r="I1143" i="1006"/>
  <c r="I1127" i="1006" s="1"/>
  <c r="K92" i="1006"/>
  <c r="J132" i="1006"/>
  <c r="J131" i="1006" s="1"/>
  <c r="J130" i="1006" s="1"/>
  <c r="J220" i="1006"/>
  <c r="J219" i="1006" s="1"/>
  <c r="K531" i="1006"/>
  <c r="K530" i="1006" s="1"/>
  <c r="K529" i="1006" s="1"/>
  <c r="I892" i="1006"/>
  <c r="J1035" i="1006"/>
  <c r="I1102" i="1006"/>
  <c r="N38" i="994"/>
  <c r="J87" i="1006"/>
  <c r="J86" i="1006" s="1"/>
  <c r="J94" i="1006"/>
  <c r="J93" i="1006" s="1"/>
  <c r="J92" i="1006" s="1"/>
  <c r="J102" i="1006"/>
  <c r="J101" i="1006" s="1"/>
  <c r="J100" i="1006" s="1"/>
  <c r="K191" i="1006"/>
  <c r="K220" i="1006"/>
  <c r="K219" i="1006" s="1"/>
  <c r="I255" i="1006"/>
  <c r="I254" i="1006" s="1"/>
  <c r="K882" i="1006"/>
  <c r="K1128" i="1006"/>
  <c r="J49" i="1006"/>
  <c r="J48" i="1006" s="1"/>
  <c r="J193" i="1006"/>
  <c r="J192" i="1006" s="1"/>
  <c r="I204" i="1006"/>
  <c r="I354" i="1006"/>
  <c r="K441" i="1006"/>
  <c r="I485" i="1006"/>
  <c r="J632" i="1006"/>
  <c r="J624" i="1006" s="1"/>
  <c r="K1063" i="1006"/>
  <c r="K1062" i="1006" s="1"/>
  <c r="I1222" i="1006"/>
  <c r="K1227" i="1006"/>
  <c r="G932" i="1000"/>
  <c r="T800" i="1000"/>
  <c r="G800" i="1000" s="1"/>
  <c r="G9" i="1000"/>
  <c r="H38" i="994"/>
  <c r="N27" i="994"/>
  <c r="Q31" i="1000"/>
  <c r="J472" i="1006"/>
  <c r="J288" i="1006"/>
  <c r="J294" i="1006"/>
  <c r="J293" i="1006" s="1"/>
  <c r="K346" i="1006"/>
  <c r="K511" i="1006"/>
  <c r="K987" i="1006"/>
  <c r="K1143" i="1006"/>
  <c r="K1127" i="1006" s="1"/>
  <c r="J127" i="1006"/>
  <c r="J120" i="1006" s="1"/>
  <c r="K158" i="1006"/>
  <c r="J279" i="1006"/>
  <c r="I300" i="1006"/>
  <c r="I299" i="1006" s="1"/>
  <c r="K337" i="1006"/>
  <c r="J346" i="1006"/>
  <c r="I406" i="1006"/>
  <c r="I402" i="1006" s="1"/>
  <c r="J482" i="1006"/>
  <c r="J558" i="1006"/>
  <c r="J557" i="1006" s="1"/>
  <c r="J556" i="1006" s="1"/>
  <c r="K687" i="1006"/>
  <c r="K942" i="1006"/>
  <c r="J996" i="1006"/>
  <c r="I1063" i="1006"/>
  <c r="I1062" i="1006" s="1"/>
  <c r="K1112" i="1006"/>
  <c r="K278" i="1006"/>
  <c r="J26" i="1006"/>
  <c r="J25" i="1006" s="1"/>
  <c r="I312" i="1006"/>
  <c r="K385" i="1006"/>
  <c r="K800" i="1006"/>
  <c r="K798" i="1006" s="1"/>
  <c r="K797" i="1006" s="1"/>
  <c r="K796" i="1006" s="1"/>
  <c r="I918" i="1006"/>
  <c r="J923" i="1006"/>
  <c r="J1014" i="1006"/>
  <c r="I1207" i="1006"/>
  <c r="I1206" i="1006" s="1"/>
  <c r="I1205" i="1006" s="1"/>
  <c r="S959" i="1000"/>
  <c r="K317" i="1006"/>
  <c r="J511" i="1006"/>
  <c r="K1111" i="1006"/>
  <c r="I65" i="1006"/>
  <c r="I64" i="1006" s="1"/>
  <c r="J66" i="1006"/>
  <c r="J65" i="1006" s="1"/>
  <c r="J64" i="1006" s="1"/>
  <c r="J302" i="1006"/>
  <c r="J301" i="1006" s="1"/>
  <c r="J300" i="1006" s="1"/>
  <c r="K301" i="1006"/>
  <c r="K300" i="1006" s="1"/>
  <c r="K547" i="1006"/>
  <c r="K541" i="1006" s="1"/>
  <c r="K540" i="1006" s="1"/>
  <c r="I592" i="1006"/>
  <c r="I624" i="1006"/>
  <c r="I623" i="1006" s="1"/>
  <c r="K986" i="1006"/>
  <c r="K963" i="1006" s="1"/>
  <c r="J1028" i="1006"/>
  <c r="K1101" i="1006"/>
  <c r="K279" i="1006"/>
  <c r="K354" i="1006"/>
  <c r="K406" i="1006"/>
  <c r="K402" i="1006" s="1"/>
  <c r="K455" i="1006"/>
  <c r="K454" i="1006" s="1"/>
  <c r="I55" i="1006"/>
  <c r="K55" i="1006"/>
  <c r="J70" i="1006"/>
  <c r="J69" i="1006" s="1"/>
  <c r="K146" i="1006"/>
  <c r="I153" i="1006"/>
  <c r="J182" i="1006"/>
  <c r="I269" i="1006"/>
  <c r="I268" i="1006" s="1"/>
  <c r="I337" i="1006"/>
  <c r="I336" i="1006" s="1"/>
  <c r="J501" i="1006"/>
  <c r="J500" i="1006" s="1"/>
  <c r="J499" i="1006" s="1"/>
  <c r="J498" i="1006" s="1"/>
  <c r="J497" i="1006" s="1"/>
  <c r="I519" i="1006"/>
  <c r="I510" i="1006" s="1"/>
  <c r="I509" i="1006" s="1"/>
  <c r="I503" i="1006" s="1"/>
  <c r="I502" i="1006" s="1"/>
  <c r="K624" i="1006"/>
  <c r="K637" i="1006"/>
  <c r="J710" i="1006"/>
  <c r="J709" i="1006" s="1"/>
  <c r="K723" i="1006"/>
  <c r="K720" i="1006" s="1"/>
  <c r="K719" i="1006" s="1"/>
  <c r="I882" i="1006"/>
  <c r="J892" i="1006"/>
  <c r="I996" i="1006"/>
  <c r="J1129" i="1006"/>
  <c r="J1128" i="1006" s="1"/>
  <c r="I1152" i="1006"/>
  <c r="K1161" i="1006"/>
  <c r="J1191" i="1006"/>
  <c r="J1190" i="1006" s="1"/>
  <c r="J1189" i="1006" s="1"/>
  <c r="J1188" i="1006" s="1"/>
  <c r="I1196" i="1006"/>
  <c r="I1195" i="1006" s="1"/>
  <c r="K1207" i="1006"/>
  <c r="K1206" i="1006" s="1"/>
  <c r="K1205" i="1006" s="1"/>
  <c r="K996" i="1006"/>
  <c r="J312" i="1006"/>
  <c r="J547" i="1006"/>
  <c r="K570" i="1006"/>
  <c r="K710" i="1006"/>
  <c r="K709" i="1006" s="1"/>
  <c r="K827" i="1006"/>
  <c r="J883" i="1006"/>
  <c r="J882" i="1006" s="1"/>
  <c r="J881" i="1006" s="1"/>
  <c r="K111" i="1006"/>
  <c r="J142" i="1006"/>
  <c r="J141" i="1006" s="1"/>
  <c r="K169" i="1006"/>
  <c r="I177" i="1006"/>
  <c r="J181" i="1006"/>
  <c r="I191" i="1006"/>
  <c r="K204" i="1006"/>
  <c r="K187" i="1006" s="1"/>
  <c r="J209" i="1006"/>
  <c r="J269" i="1006"/>
  <c r="J268" i="1006" s="1"/>
  <c r="I279" i="1006"/>
  <c r="I317" i="1006"/>
  <c r="J392" i="1006"/>
  <c r="I441" i="1006"/>
  <c r="I440" i="1006" s="1"/>
  <c r="I455" i="1006"/>
  <c r="I454" i="1006" s="1"/>
  <c r="I547" i="1006"/>
  <c r="I541" i="1006" s="1"/>
  <c r="I540" i="1006" s="1"/>
  <c r="J573" i="1006"/>
  <c r="J572" i="1006" s="1"/>
  <c r="J571" i="1006" s="1"/>
  <c r="J570" i="1006" s="1"/>
  <c r="I942" i="1006"/>
  <c r="J1063" i="1006"/>
  <c r="J1095" i="1006"/>
  <c r="J1094" i="1006" s="1"/>
  <c r="J1093" i="1006" s="1"/>
  <c r="J1092" i="1006" s="1"/>
  <c r="I1112" i="1006"/>
  <c r="I1111" i="1006" s="1"/>
  <c r="K1152" i="1006"/>
  <c r="K1151" i="1006" s="1"/>
  <c r="J1222" i="1006"/>
  <c r="J737" i="1006"/>
  <c r="J736" i="1006" s="1"/>
  <c r="I746" i="1006"/>
  <c r="K736" i="1006"/>
  <c r="J720" i="1006"/>
  <c r="J719" i="1006" s="1"/>
  <c r="I736" i="1006"/>
  <c r="J752" i="1006"/>
  <c r="J751" i="1006" s="1"/>
  <c r="K774" i="1006"/>
  <c r="K758" i="1006" s="1"/>
  <c r="K746" i="1006"/>
  <c r="I720" i="1006"/>
  <c r="I719" i="1006" s="1"/>
  <c r="J817" i="1006"/>
  <c r="J816" i="1006" s="1"/>
  <c r="J800" i="1006" s="1"/>
  <c r="I800" i="1006"/>
  <c r="I798" i="1006" s="1"/>
  <c r="I797" i="1006" s="1"/>
  <c r="I796" i="1006" s="1"/>
  <c r="J1207" i="1006"/>
  <c r="J1206" i="1006" s="1"/>
  <c r="J1205" i="1006" s="1"/>
  <c r="I1188" i="1006"/>
  <c r="K1187" i="1006"/>
  <c r="J1161" i="1006"/>
  <c r="J1144" i="1006"/>
  <c r="J1143" i="1006" s="1"/>
  <c r="I1101" i="1006"/>
  <c r="K1013" i="1006"/>
  <c r="K1023" i="1006"/>
  <c r="K1028" i="1006"/>
  <c r="K1035" i="1006"/>
  <c r="I1035" i="1006"/>
  <c r="I1023" i="1006"/>
  <c r="J1023" i="1006"/>
  <c r="I964" i="1006"/>
  <c r="I963" i="1006" s="1"/>
  <c r="I860" i="1006"/>
  <c r="K892" i="1006"/>
  <c r="J898" i="1006"/>
  <c r="K918" i="1006"/>
  <c r="K905" i="1006" s="1"/>
  <c r="K859" i="1006" s="1"/>
  <c r="I897" i="1006"/>
  <c r="K860" i="1006"/>
  <c r="K881" i="1006"/>
  <c r="I839" i="1006"/>
  <c r="I838" i="1006" s="1"/>
  <c r="J828" i="1006"/>
  <c r="J827" i="1006" s="1"/>
  <c r="J839" i="1006"/>
  <c r="J838" i="1006" s="1"/>
  <c r="J746" i="1006"/>
  <c r="J774" i="1006"/>
  <c r="J780" i="1006"/>
  <c r="J779" i="1006" s="1"/>
  <c r="J687" i="1006"/>
  <c r="I709" i="1006"/>
  <c r="K650" i="1006"/>
  <c r="I570" i="1006"/>
  <c r="I569" i="1006" s="1"/>
  <c r="K592" i="1006"/>
  <c r="J541" i="1006"/>
  <c r="J540" i="1006" s="1"/>
  <c r="I482" i="1006"/>
  <c r="I471" i="1006" s="1"/>
  <c r="I470" i="1006" s="1"/>
  <c r="I464" i="1006" s="1"/>
  <c r="I463" i="1006" s="1"/>
  <c r="K482" i="1006"/>
  <c r="K471" i="1006" s="1"/>
  <c r="K470" i="1006" s="1"/>
  <c r="J455" i="1006"/>
  <c r="J454" i="1006" s="1"/>
  <c r="K440" i="1006"/>
  <c r="J406" i="1006"/>
  <c r="J402" i="1006" s="1"/>
  <c r="I278" i="1006"/>
  <c r="I385" i="1006"/>
  <c r="J337" i="1006"/>
  <c r="J359" i="1006"/>
  <c r="J244" i="1006"/>
  <c r="J243" i="1006" s="1"/>
  <c r="J242" i="1006" s="1"/>
  <c r="I242" i="1006"/>
  <c r="K64" i="1006"/>
  <c r="I100" i="1006"/>
  <c r="I111" i="1006"/>
  <c r="J55" i="1006"/>
  <c r="I138" i="1006"/>
  <c r="J143" i="1006"/>
  <c r="J163" i="1006"/>
  <c r="J158" i="1006" s="1"/>
  <c r="J170" i="1006"/>
  <c r="J77" i="1006"/>
  <c r="K153" i="1006"/>
  <c r="J31" i="1006"/>
  <c r="J30" i="1006" s="1"/>
  <c r="I13" i="1006"/>
  <c r="K13" i="1006"/>
  <c r="I31" i="1006"/>
  <c r="I30" i="1006" s="1"/>
  <c r="I45" i="1006"/>
  <c r="I44" i="1006" s="1"/>
  <c r="I76" i="1006"/>
  <c r="J153" i="1006"/>
  <c r="J111" i="1006"/>
  <c r="J146" i="1006"/>
  <c r="K40" i="1006"/>
  <c r="K31" i="1006" s="1"/>
  <c r="K30" i="1006" s="1"/>
  <c r="J16" i="1006"/>
  <c r="J15" i="1006" s="1"/>
  <c r="J14" i="1006" s="1"/>
  <c r="J47" i="1006"/>
  <c r="J46" i="1006" s="1"/>
  <c r="J45" i="1006" s="1"/>
  <c r="K48" i="1006"/>
  <c r="K45" i="1006" s="1"/>
  <c r="K44" i="1006" s="1"/>
  <c r="J51" i="1006"/>
  <c r="J50" i="1006" s="1"/>
  <c r="K86" i="1006"/>
  <c r="K76" i="1006" s="1"/>
  <c r="J89" i="1006"/>
  <c r="J88" i="1006" s="1"/>
  <c r="I96" i="1006"/>
  <c r="I92" i="1006" s="1"/>
  <c r="K101" i="1006"/>
  <c r="K100" i="1006" s="1"/>
  <c r="K141" i="1006"/>
  <c r="K138" i="1006" s="1"/>
  <c r="J204" i="1006"/>
  <c r="J255" i="1006"/>
  <c r="J254" i="1006" s="1"/>
  <c r="J385" i="1006"/>
  <c r="I121" i="1006"/>
  <c r="I120" i="1006" s="1"/>
  <c r="I159" i="1006"/>
  <c r="I158" i="1006" s="1"/>
  <c r="J317" i="1006"/>
  <c r="J354" i="1006"/>
  <c r="J191" i="1006"/>
  <c r="I241" i="1006"/>
  <c r="J519" i="1006"/>
  <c r="J510" i="1006" s="1"/>
  <c r="J509" i="1006" s="1"/>
  <c r="J503" i="1006" s="1"/>
  <c r="J502" i="1006" s="1"/>
  <c r="K500" i="1006"/>
  <c r="K499" i="1006" s="1"/>
  <c r="K498" i="1006" s="1"/>
  <c r="K497" i="1006" s="1"/>
  <c r="J592" i="1006"/>
  <c r="J569" i="1006" s="1"/>
  <c r="I687" i="1006"/>
  <c r="K839" i="1006"/>
  <c r="K838" i="1006" s="1"/>
  <c r="J897" i="1006"/>
  <c r="I175" i="1006"/>
  <c r="I169" i="1006" s="1"/>
  <c r="K522" i="1006"/>
  <c r="K519" i="1006" s="1"/>
  <c r="K510" i="1006" s="1"/>
  <c r="K509" i="1006" s="1"/>
  <c r="K503" i="1006" s="1"/>
  <c r="K502" i="1006" s="1"/>
  <c r="J643" i="1006"/>
  <c r="J642" i="1006" s="1"/>
  <c r="I650" i="1006"/>
  <c r="J860" i="1006"/>
  <c r="J918" i="1006"/>
  <c r="K244" i="1006"/>
  <c r="K243" i="1006" s="1"/>
  <c r="K242" i="1006" s="1"/>
  <c r="K270" i="1006"/>
  <c r="K269" i="1006" s="1"/>
  <c r="K268" i="1006" s="1"/>
  <c r="K313" i="1006"/>
  <c r="K312" i="1006" s="1"/>
  <c r="J650" i="1006"/>
  <c r="I758" i="1006"/>
  <c r="K755" i="1006"/>
  <c r="K751" i="1006" s="1"/>
  <c r="K789" i="1006"/>
  <c r="K788" i="1006" s="1"/>
  <c r="K787" i="1006" s="1"/>
  <c r="I830" i="1006"/>
  <c r="I829" i="1006" s="1"/>
  <c r="I828" i="1006" s="1"/>
  <c r="I827" i="1006" s="1"/>
  <c r="J942" i="1006"/>
  <c r="I1057" i="1006"/>
  <c r="I1056" i="1006" s="1"/>
  <c r="I1055" i="1006" s="1"/>
  <c r="I1054" i="1006" s="1"/>
  <c r="J1102" i="1006"/>
  <c r="J1101" i="1006" s="1"/>
  <c r="J1091" i="1006" s="1"/>
  <c r="J1112" i="1006"/>
  <c r="J1111" i="1006" s="1"/>
  <c r="J1196" i="1006"/>
  <c r="J1195" i="1006" s="1"/>
  <c r="I1012" i="1006"/>
  <c r="J1062" i="1006"/>
  <c r="J1057" i="1006" s="1"/>
  <c r="J1056" i="1006" s="1"/>
  <c r="J1055" i="1006" s="1"/>
  <c r="J1054" i="1006" s="1"/>
  <c r="I1092" i="1006"/>
  <c r="I1151" i="1006"/>
  <c r="J987" i="1006"/>
  <c r="J986" i="1006" s="1"/>
  <c r="J963" i="1006" s="1"/>
  <c r="J1013" i="1006"/>
  <c r="K1057" i="1006"/>
  <c r="K1056" i="1006" s="1"/>
  <c r="K1055" i="1006" s="1"/>
  <c r="K1054" i="1006" s="1"/>
  <c r="J1152" i="1006"/>
  <c r="K1094" i="1006"/>
  <c r="K1093" i="1006" s="1"/>
  <c r="K1092" i="1006" s="1"/>
  <c r="K1091" i="1006" s="1"/>
  <c r="S321" i="1000"/>
  <c r="S319" i="1000"/>
  <c r="S318" i="1000"/>
  <c r="S315" i="1000"/>
  <c r="S302" i="1000"/>
  <c r="S301" i="1000"/>
  <c r="S270" i="1000"/>
  <c r="S241" i="1000"/>
  <c r="S240" i="1000" s="1"/>
  <c r="S239" i="1000" s="1"/>
  <c r="T1191" i="1000" l="1"/>
  <c r="G1192" i="1000"/>
  <c r="N26" i="994"/>
  <c r="Z8" i="1000"/>
  <c r="AE4" i="1000" s="1"/>
  <c r="K336" i="1006"/>
  <c r="K623" i="1006"/>
  <c r="I601" i="1006"/>
  <c r="J13" i="1006"/>
  <c r="K54" i="1006"/>
  <c r="J758" i="1006"/>
  <c r="J1012" i="1006"/>
  <c r="J995" i="1006" s="1"/>
  <c r="I187" i="1006"/>
  <c r="J138" i="1006"/>
  <c r="K686" i="1006"/>
  <c r="G929" i="1000"/>
  <c r="G928" i="1000"/>
  <c r="T8" i="1000"/>
  <c r="G8" i="1000" s="1"/>
  <c r="K826" i="1006"/>
  <c r="K825" i="1006" s="1"/>
  <c r="K824" i="1006" s="1"/>
  <c r="I462" i="1006"/>
  <c r="J439" i="1006"/>
  <c r="J438" i="1006" s="1"/>
  <c r="I1187" i="1006"/>
  <c r="I1186" i="1006" s="1"/>
  <c r="I1185" i="1006" s="1"/>
  <c r="I1184" i="1006" s="1"/>
  <c r="K1110" i="1006"/>
  <c r="I905" i="1006"/>
  <c r="I859" i="1006" s="1"/>
  <c r="I826" i="1006" s="1"/>
  <c r="I825" i="1006" s="1"/>
  <c r="I824" i="1006" s="1"/>
  <c r="I439" i="1006"/>
  <c r="I438" i="1006" s="1"/>
  <c r="J177" i="1006"/>
  <c r="J169" i="1006" s="1"/>
  <c r="K569" i="1006"/>
  <c r="J686" i="1006"/>
  <c r="J278" i="1006"/>
  <c r="I995" i="1006"/>
  <c r="I962" i="1006" s="1"/>
  <c r="I961" i="1006" s="1"/>
  <c r="I960" i="1006" s="1"/>
  <c r="J76" i="1006"/>
  <c r="J75" i="1006" s="1"/>
  <c r="J44" i="1006"/>
  <c r="I881" i="1006"/>
  <c r="K1186" i="1006"/>
  <c r="K1185" i="1006" s="1"/>
  <c r="K1184" i="1006" s="1"/>
  <c r="I735" i="1006"/>
  <c r="I54" i="1006"/>
  <c r="J471" i="1006"/>
  <c r="J470" i="1006" s="1"/>
  <c r="S958" i="1000"/>
  <c r="S300" i="1000"/>
  <c r="S299" i="1000" s="1"/>
  <c r="K299" i="1006"/>
  <c r="K277" i="1006" s="1"/>
  <c r="J1151" i="1006"/>
  <c r="J464" i="1006"/>
  <c r="J463" i="1006" s="1"/>
  <c r="J462" i="1006" s="1"/>
  <c r="I277" i="1006"/>
  <c r="I240" i="1006" s="1"/>
  <c r="I239" i="1006" s="1"/>
  <c r="J12" i="1006"/>
  <c r="I12" i="1006"/>
  <c r="K439" i="1006"/>
  <c r="K438" i="1006" s="1"/>
  <c r="J1187" i="1006"/>
  <c r="J1186" i="1006" s="1"/>
  <c r="J1185" i="1006" s="1"/>
  <c r="J1184" i="1006" s="1"/>
  <c r="K1090" i="1006"/>
  <c r="K1089" i="1006" s="1"/>
  <c r="K1088" i="1006" s="1"/>
  <c r="I1091" i="1006"/>
  <c r="J623" i="1006"/>
  <c r="J601" i="1006" s="1"/>
  <c r="J568" i="1006" s="1"/>
  <c r="J567" i="1006" s="1"/>
  <c r="J566" i="1006" s="1"/>
  <c r="J187" i="1006"/>
  <c r="J54" i="1006"/>
  <c r="I1110" i="1006"/>
  <c r="I1090" i="1006" s="1"/>
  <c r="I1089" i="1006" s="1"/>
  <c r="I1088" i="1006" s="1"/>
  <c r="J905" i="1006"/>
  <c r="I686" i="1006"/>
  <c r="J336" i="1006"/>
  <c r="J241" i="1006"/>
  <c r="K735" i="1006"/>
  <c r="K718" i="1006" s="1"/>
  <c r="K685" i="1006" s="1"/>
  <c r="N690" i="1006" s="1"/>
  <c r="J798" i="1006"/>
  <c r="J797" i="1006" s="1"/>
  <c r="J796" i="1006" s="1"/>
  <c r="J1127" i="1006"/>
  <c r="J962" i="1006"/>
  <c r="J961" i="1006" s="1"/>
  <c r="J960" i="1006" s="1"/>
  <c r="K1012" i="1006"/>
  <c r="K995" i="1006" s="1"/>
  <c r="K962" i="1006" s="1"/>
  <c r="K961" i="1006" s="1"/>
  <c r="K960" i="1006" s="1"/>
  <c r="K601" i="1006"/>
  <c r="K568" i="1006" s="1"/>
  <c r="K567" i="1006" s="1"/>
  <c r="K566" i="1006" s="1"/>
  <c r="K464" i="1006"/>
  <c r="K463" i="1006" s="1"/>
  <c r="J299" i="1006"/>
  <c r="J277" i="1006" s="1"/>
  <c r="K241" i="1006"/>
  <c r="K119" i="1006"/>
  <c r="K75" i="1006"/>
  <c r="J119" i="1006"/>
  <c r="J53" i="1006" s="1"/>
  <c r="J11" i="1006" s="1"/>
  <c r="J10" i="1006" s="1"/>
  <c r="K12" i="1006"/>
  <c r="I75" i="1006"/>
  <c r="I718" i="1006"/>
  <c r="I685" i="1006" s="1"/>
  <c r="I684" i="1006" s="1"/>
  <c r="I683" i="1006" s="1"/>
  <c r="J859" i="1006"/>
  <c r="J826" i="1006" s="1"/>
  <c r="J825" i="1006" s="1"/>
  <c r="J824" i="1006" s="1"/>
  <c r="J735" i="1006"/>
  <c r="I568" i="1006"/>
  <c r="I567" i="1006" s="1"/>
  <c r="I566" i="1006" s="1"/>
  <c r="K462" i="1006"/>
  <c r="I119" i="1006"/>
  <c r="T1190" i="1000" l="1"/>
  <c r="G1191" i="1000"/>
  <c r="K53" i="1006"/>
  <c r="K11" i="1006" s="1"/>
  <c r="K10" i="1006" s="1"/>
  <c r="K9" i="1006" s="1"/>
  <c r="K240" i="1006"/>
  <c r="K239" i="1006" s="1"/>
  <c r="J1110" i="1006"/>
  <c r="J1090" i="1006" s="1"/>
  <c r="J1089" i="1006" s="1"/>
  <c r="J1088" i="1006" s="1"/>
  <c r="J240" i="1006"/>
  <c r="J239" i="1006" s="1"/>
  <c r="J9" i="1006" s="1"/>
  <c r="J718" i="1006"/>
  <c r="J685" i="1006" s="1"/>
  <c r="J684" i="1006" s="1"/>
  <c r="J683" i="1006" s="1"/>
  <c r="K684" i="1006"/>
  <c r="K683" i="1006" s="1"/>
  <c r="I53" i="1006"/>
  <c r="I11" i="1006" s="1"/>
  <c r="I10" i="1006" s="1"/>
  <c r="I9" i="1006" s="1"/>
  <c r="I8" i="1006" s="1"/>
  <c r="C14" i="992"/>
  <c r="F20" i="994"/>
  <c r="F18" i="994"/>
  <c r="F16" i="994"/>
  <c r="F13" i="994"/>
  <c r="F9" i="994"/>
  <c r="F8" i="994" s="1"/>
  <c r="F11" i="994"/>
  <c r="T1189" i="1000" l="1"/>
  <c r="G1189" i="1000" s="1"/>
  <c r="G1190" i="1000"/>
  <c r="H35" i="994"/>
  <c r="F19" i="994"/>
  <c r="F7" i="994"/>
  <c r="J8" i="1006"/>
  <c r="K8" i="1006"/>
  <c r="Q905" i="1000"/>
  <c r="R906" i="1000"/>
  <c r="F906" i="1000" s="1"/>
  <c r="H34" i="994" l="1"/>
  <c r="H26" i="994"/>
  <c r="R905" i="1000"/>
  <c r="F905" i="1000" s="1"/>
  <c r="E16" i="993"/>
  <c r="E12" i="993"/>
  <c r="E11" i="993" l="1"/>
  <c r="E13" i="993"/>
  <c r="S841" i="1000"/>
  <c r="S840" i="1000" s="1"/>
  <c r="S837" i="1000" s="1"/>
  <c r="S836" i="1000" s="1"/>
  <c r="S876" i="1000"/>
  <c r="S875" i="1000" s="1"/>
  <c r="S871" i="1000" s="1"/>
  <c r="S985" i="1000" l="1"/>
  <c r="S984" i="1000" s="1"/>
  <c r="S983" i="1000" l="1"/>
  <c r="S968" i="1000" s="1"/>
  <c r="E9" i="993"/>
  <c r="E8" i="993" s="1"/>
  <c r="S915" i="1000"/>
  <c r="S914" i="1000" s="1"/>
  <c r="S909" i="1000"/>
  <c r="S908" i="1000" s="1"/>
  <c r="S907" i="1000" s="1"/>
  <c r="Q840" i="1000" l="1"/>
  <c r="R839" i="1000"/>
  <c r="F839" i="1000" s="1"/>
  <c r="R841" i="1000"/>
  <c r="F841" i="1000" s="1"/>
  <c r="R854" i="1000"/>
  <c r="F854" i="1000" s="1"/>
  <c r="R904" i="1000"/>
  <c r="F904" i="1000" s="1"/>
  <c r="Q903" i="1000"/>
  <c r="Q921" i="1000"/>
  <c r="R922" i="1000"/>
  <c r="F922" i="1000" s="1"/>
  <c r="Q915" i="1000"/>
  <c r="Q914" i="1000" s="1"/>
  <c r="R916" i="1000"/>
  <c r="F916" i="1000" s="1"/>
  <c r="Q908" i="1000"/>
  <c r="Q907" i="1000" s="1"/>
  <c r="R910" i="1000"/>
  <c r="F910" i="1000" s="1"/>
  <c r="R911" i="1000"/>
  <c r="F911" i="1000" s="1"/>
  <c r="R909" i="1000"/>
  <c r="F909" i="1000" s="1"/>
  <c r="R893" i="1000"/>
  <c r="F893" i="1000" s="1"/>
  <c r="Q892" i="1000"/>
  <c r="R890" i="1000"/>
  <c r="F890" i="1000" s="1"/>
  <c r="Q889" i="1000"/>
  <c r="S887" i="1000"/>
  <c r="F887" i="1000" s="1"/>
  <c r="S885" i="1000"/>
  <c r="F885" i="1000" s="1"/>
  <c r="S883" i="1000"/>
  <c r="F883" i="1000" s="1"/>
  <c r="S881" i="1000"/>
  <c r="F881" i="1000" s="1"/>
  <c r="Q880" i="1000"/>
  <c r="R876" i="1000"/>
  <c r="F876" i="1000" s="1"/>
  <c r="Q875" i="1000"/>
  <c r="R874" i="1000"/>
  <c r="F874" i="1000" s="1"/>
  <c r="R873" i="1000"/>
  <c r="F873" i="1000" s="1"/>
  <c r="Q872" i="1000"/>
  <c r="R870" i="1000"/>
  <c r="F870" i="1000" s="1"/>
  <c r="Q869" i="1000"/>
  <c r="S868" i="1000"/>
  <c r="F868" i="1000" s="1"/>
  <c r="Q867" i="1000"/>
  <c r="R865" i="1000"/>
  <c r="F865" i="1000" s="1"/>
  <c r="Q864" i="1000"/>
  <c r="R863" i="1000"/>
  <c r="F863" i="1000" s="1"/>
  <c r="Q862" i="1000"/>
  <c r="S861" i="1000"/>
  <c r="R859" i="1000"/>
  <c r="F859" i="1000" s="1"/>
  <c r="R858" i="1000"/>
  <c r="F858" i="1000" s="1"/>
  <c r="Q857" i="1000"/>
  <c r="Q850" i="1000"/>
  <c r="F850" i="1000" s="1"/>
  <c r="S845" i="1000"/>
  <c r="F845" i="1000" s="1"/>
  <c r="S843" i="1000"/>
  <c r="F843" i="1000" s="1"/>
  <c r="Q838" i="1000"/>
  <c r="R834" i="1000"/>
  <c r="F834" i="1000" s="1"/>
  <c r="Q833" i="1000"/>
  <c r="R831" i="1000"/>
  <c r="F831" i="1000" s="1"/>
  <c r="Q830" i="1000"/>
  <c r="R829" i="1000"/>
  <c r="F829" i="1000" s="1"/>
  <c r="Q828" i="1000"/>
  <c r="R813" i="1000"/>
  <c r="F813" i="1000" s="1"/>
  <c r="Q812" i="1000"/>
  <c r="R810" i="1000"/>
  <c r="F810" i="1000" s="1"/>
  <c r="Q809" i="1000"/>
  <c r="R807" i="1000"/>
  <c r="F807" i="1000" s="1"/>
  <c r="Q806" i="1000"/>
  <c r="N1294" i="1000"/>
  <c r="N1198" i="1000"/>
  <c r="N1163" i="1000"/>
  <c r="N1168" i="1000"/>
  <c r="N1069" i="1000"/>
  <c r="N1064" i="1000"/>
  <c r="N933" i="1000"/>
  <c r="N924" i="1000"/>
  <c r="N796" i="1000"/>
  <c r="N687" i="1000"/>
  <c r="N643" i="1000"/>
  <c r="N570" i="1000"/>
  <c r="N553" i="1000"/>
  <c r="N546" i="1000"/>
  <c r="N511" i="1000"/>
  <c r="N474" i="1000"/>
  <c r="N439" i="1000"/>
  <c r="N235" i="1000"/>
  <c r="N10" i="1000"/>
  <c r="Q644" i="1000"/>
  <c r="R1348" i="1000"/>
  <c r="F1348" i="1000" s="1"/>
  <c r="S1347" i="1000"/>
  <c r="S1346" i="1000" s="1"/>
  <c r="S1345" i="1000" s="1"/>
  <c r="Q1347" i="1000"/>
  <c r="R1344" i="1000"/>
  <c r="F1344" i="1000" s="1"/>
  <c r="S1343" i="1000"/>
  <c r="S1342" i="1000" s="1"/>
  <c r="S1341" i="1000" s="1"/>
  <c r="Q1343" i="1000"/>
  <c r="R1340" i="1000"/>
  <c r="F1340" i="1000" s="1"/>
  <c r="S1339" i="1000"/>
  <c r="Q1339" i="1000"/>
  <c r="R1338" i="1000"/>
  <c r="F1338" i="1000" s="1"/>
  <c r="S1337" i="1000"/>
  <c r="Q1337" i="1000"/>
  <c r="R1335" i="1000"/>
  <c r="F1335" i="1000" s="1"/>
  <c r="S1334" i="1000"/>
  <c r="Q1334" i="1000"/>
  <c r="R1333" i="1000"/>
  <c r="F1333" i="1000" s="1"/>
  <c r="S1332" i="1000"/>
  <c r="Q1332" i="1000"/>
  <c r="R1330" i="1000"/>
  <c r="F1330" i="1000" s="1"/>
  <c r="S1329" i="1000"/>
  <c r="Q1329" i="1000"/>
  <c r="R1328" i="1000"/>
  <c r="F1328" i="1000" s="1"/>
  <c r="S1327" i="1000"/>
  <c r="Q1327" i="1000"/>
  <c r="R1326" i="1000"/>
  <c r="F1326" i="1000" s="1"/>
  <c r="S1325" i="1000"/>
  <c r="Q1325" i="1000"/>
  <c r="R1324" i="1000"/>
  <c r="F1324" i="1000" s="1"/>
  <c r="S1323" i="1000"/>
  <c r="Q1323" i="1000"/>
  <c r="R1322" i="1000"/>
  <c r="F1322" i="1000" s="1"/>
  <c r="S1321" i="1000"/>
  <c r="Q1321" i="1000"/>
  <c r="R1320" i="1000"/>
  <c r="F1320" i="1000" s="1"/>
  <c r="S1319" i="1000"/>
  <c r="Q1319" i="1000"/>
  <c r="R1318" i="1000"/>
  <c r="F1318" i="1000" s="1"/>
  <c r="S1317" i="1000"/>
  <c r="Q1317" i="1000"/>
  <c r="R1313" i="1000"/>
  <c r="F1313" i="1000" s="1"/>
  <c r="S1312" i="1000"/>
  <c r="S1311" i="1000" s="1"/>
  <c r="S1310" i="1000" s="1"/>
  <c r="Q1312" i="1000"/>
  <c r="R1309" i="1000"/>
  <c r="F1309" i="1000" s="1"/>
  <c r="S1308" i="1000"/>
  <c r="Q1308" i="1000"/>
  <c r="R1307" i="1000"/>
  <c r="F1307" i="1000" s="1"/>
  <c r="S1306" i="1000"/>
  <c r="Q1306" i="1000"/>
  <c r="R1303" i="1000"/>
  <c r="F1303" i="1000" s="1"/>
  <c r="S1302" i="1000"/>
  <c r="S1301" i="1000" s="1"/>
  <c r="Q1302" i="1000"/>
  <c r="S1300" i="1000"/>
  <c r="S1299" i="1000" s="1"/>
  <c r="S1298" i="1000" s="1"/>
  <c r="Q1300" i="1000"/>
  <c r="Q1164" i="1000"/>
  <c r="F1164" i="1000" s="1"/>
  <c r="R1292" i="1000"/>
  <c r="F1292" i="1000" s="1"/>
  <c r="S1291" i="1000"/>
  <c r="S1290" i="1000" s="1"/>
  <c r="S1289" i="1000" s="1"/>
  <c r="Q1291" i="1000"/>
  <c r="R1288" i="1000"/>
  <c r="F1288" i="1000" s="1"/>
  <c r="S1287" i="1000"/>
  <c r="S1286" i="1000" s="1"/>
  <c r="Q1287" i="1000"/>
  <c r="R1285" i="1000"/>
  <c r="F1285" i="1000" s="1"/>
  <c r="S1284" i="1000"/>
  <c r="S1283" i="1000" s="1"/>
  <c r="Q1284" i="1000"/>
  <c r="R1280" i="1000"/>
  <c r="F1280" i="1000" s="1"/>
  <c r="S1279" i="1000"/>
  <c r="S1278" i="1000" s="1"/>
  <c r="Q1279" i="1000"/>
  <c r="R1274" i="1000"/>
  <c r="F1274" i="1000" s="1"/>
  <c r="Q1273" i="1000"/>
  <c r="R1272" i="1000"/>
  <c r="F1272" i="1000" s="1"/>
  <c r="Q1271" i="1000"/>
  <c r="R1267" i="1000"/>
  <c r="F1267" i="1000" s="1"/>
  <c r="Q1266" i="1000"/>
  <c r="R1263" i="1000"/>
  <c r="F1263" i="1000" s="1"/>
  <c r="Q1262" i="1000"/>
  <c r="R1259" i="1000"/>
  <c r="F1259" i="1000" s="1"/>
  <c r="Q1258" i="1000"/>
  <c r="R1257" i="1000"/>
  <c r="F1257" i="1000" s="1"/>
  <c r="Q1256" i="1000"/>
  <c r="R1255" i="1000"/>
  <c r="F1255" i="1000" s="1"/>
  <c r="R1254" i="1000"/>
  <c r="F1254" i="1000" s="1"/>
  <c r="Q1253" i="1000"/>
  <c r="R1251" i="1000"/>
  <c r="F1251" i="1000" s="1"/>
  <c r="Q1250" i="1000"/>
  <c r="R1249" i="1000"/>
  <c r="F1249" i="1000" s="1"/>
  <c r="Q1248" i="1000"/>
  <c r="R1246" i="1000"/>
  <c r="F1246" i="1000" s="1"/>
  <c r="Q1245" i="1000"/>
  <c r="R1244" i="1000"/>
  <c r="F1244" i="1000" s="1"/>
  <c r="Q1243" i="1000"/>
  <c r="R1240" i="1000"/>
  <c r="F1240" i="1000" s="1"/>
  <c r="R1239" i="1000"/>
  <c r="F1239" i="1000" s="1"/>
  <c r="Q1238" i="1000"/>
  <c r="R1232" i="1000"/>
  <c r="F1232" i="1000" s="1"/>
  <c r="Q1231" i="1000"/>
  <c r="R1225" i="1000"/>
  <c r="F1225" i="1000" s="1"/>
  <c r="Q1224" i="1000"/>
  <c r="R1223" i="1000"/>
  <c r="F1223" i="1000" s="1"/>
  <c r="Q1222" i="1000"/>
  <c r="R1218" i="1000"/>
  <c r="F1218" i="1000" s="1"/>
  <c r="Q1217" i="1000"/>
  <c r="R1215" i="1000"/>
  <c r="F1215" i="1000" s="1"/>
  <c r="Q1214" i="1000"/>
  <c r="R1213" i="1000"/>
  <c r="F1213" i="1000" s="1"/>
  <c r="Q1212" i="1000"/>
  <c r="Q1208" i="1000"/>
  <c r="F1208" i="1000" s="1"/>
  <c r="R1207" i="1000"/>
  <c r="F1207" i="1000" s="1"/>
  <c r="Q1206" i="1000"/>
  <c r="S1204" i="1000"/>
  <c r="S1203" i="1000" s="1"/>
  <c r="S1202" i="1000" s="1"/>
  <c r="S1201" i="1000" s="1"/>
  <c r="S1200" i="1000" s="1"/>
  <c r="Q1204" i="1000"/>
  <c r="R1188" i="1000"/>
  <c r="F1188" i="1000" s="1"/>
  <c r="S1187" i="1000"/>
  <c r="S1186" i="1000" s="1"/>
  <c r="S1185" i="1000" s="1"/>
  <c r="S1184" i="1000" s="1"/>
  <c r="Q1187" i="1000"/>
  <c r="R1183" i="1000"/>
  <c r="F1183" i="1000" s="1"/>
  <c r="S1182" i="1000"/>
  <c r="S1181" i="1000" s="1"/>
  <c r="Q1182" i="1000"/>
  <c r="R1180" i="1000"/>
  <c r="F1180" i="1000" s="1"/>
  <c r="S1179" i="1000"/>
  <c r="Q1179" i="1000"/>
  <c r="R1178" i="1000"/>
  <c r="F1178" i="1000" s="1"/>
  <c r="S1177" i="1000"/>
  <c r="Q1177" i="1000"/>
  <c r="R1174" i="1000"/>
  <c r="F1174" i="1000" s="1"/>
  <c r="S1173" i="1000"/>
  <c r="S1172" i="1000" s="1"/>
  <c r="S1171" i="1000" s="1"/>
  <c r="Q1173" i="1000"/>
  <c r="R1161" i="1000"/>
  <c r="F1161" i="1000" s="1"/>
  <c r="S1160" i="1000"/>
  <c r="S1159" i="1000" s="1"/>
  <c r="Q1160" i="1000"/>
  <c r="R1158" i="1000"/>
  <c r="F1158" i="1000" s="1"/>
  <c r="S1157" i="1000"/>
  <c r="S1156" i="1000" s="1"/>
  <c r="Q1157" i="1000"/>
  <c r="R1155" i="1000"/>
  <c r="F1155" i="1000" s="1"/>
  <c r="S1153" i="1000"/>
  <c r="Q1154" i="1000"/>
  <c r="S1152" i="1000"/>
  <c r="F1152" i="1000" s="1"/>
  <c r="S1150" i="1000"/>
  <c r="F1150" i="1000" s="1"/>
  <c r="S1148" i="1000"/>
  <c r="F1148" i="1000" s="1"/>
  <c r="S1146" i="1000"/>
  <c r="F1146" i="1000" s="1"/>
  <c r="R1145" i="1000"/>
  <c r="R1144" i="1000" s="1"/>
  <c r="Q1145" i="1000"/>
  <c r="R1141" i="1000"/>
  <c r="F1141" i="1000" s="1"/>
  <c r="S1140" i="1000"/>
  <c r="Q1140" i="1000"/>
  <c r="R1139" i="1000"/>
  <c r="F1139" i="1000" s="1"/>
  <c r="R1138" i="1000"/>
  <c r="F1138" i="1000" s="1"/>
  <c r="S1137" i="1000"/>
  <c r="Q1137" i="1000"/>
  <c r="R1135" i="1000"/>
  <c r="F1135" i="1000" s="1"/>
  <c r="S1134" i="1000"/>
  <c r="Q1134" i="1000"/>
  <c r="S1133" i="1000"/>
  <c r="F1133" i="1000" s="1"/>
  <c r="R1132" i="1000"/>
  <c r="Q1132" i="1000"/>
  <c r="R1130" i="1000"/>
  <c r="F1130" i="1000" s="1"/>
  <c r="S1129" i="1000"/>
  <c r="Q1129" i="1000"/>
  <c r="R1128" i="1000"/>
  <c r="F1128" i="1000" s="1"/>
  <c r="S1127" i="1000"/>
  <c r="Q1127" i="1000"/>
  <c r="S1126" i="1000"/>
  <c r="F1126" i="1000" s="1"/>
  <c r="R1124" i="1000"/>
  <c r="F1124" i="1000" s="1"/>
  <c r="R1123" i="1000"/>
  <c r="F1123" i="1000" s="1"/>
  <c r="S1122" i="1000"/>
  <c r="Q1122" i="1000"/>
  <c r="S1119" i="1000"/>
  <c r="F1119" i="1000" s="1"/>
  <c r="S1117" i="1000"/>
  <c r="F1117" i="1000" s="1"/>
  <c r="S1116" i="1000"/>
  <c r="F1116" i="1000" s="1"/>
  <c r="R1115" i="1000"/>
  <c r="R1114" i="1000" s="1"/>
  <c r="Q1115" i="1000"/>
  <c r="S1113" i="1000"/>
  <c r="F1113" i="1000" s="1"/>
  <c r="S1111" i="1000"/>
  <c r="F1111" i="1000" s="1"/>
  <c r="S1109" i="1000"/>
  <c r="F1109" i="1000" s="1"/>
  <c r="S1107" i="1000"/>
  <c r="F1107" i="1000" s="1"/>
  <c r="R1106" i="1000"/>
  <c r="R1105" i="1000" s="1"/>
  <c r="Q1106" i="1000"/>
  <c r="R1102" i="1000"/>
  <c r="F1102" i="1000" s="1"/>
  <c r="S1101" i="1000"/>
  <c r="S1100" i="1000" s="1"/>
  <c r="Q1101" i="1000"/>
  <c r="R1099" i="1000"/>
  <c r="F1099" i="1000" s="1"/>
  <c r="S1098" i="1000"/>
  <c r="Q1098" i="1000"/>
  <c r="R1097" i="1000"/>
  <c r="F1097" i="1000" s="1"/>
  <c r="S1096" i="1000"/>
  <c r="Q1096" i="1000"/>
  <c r="R1081" i="1000"/>
  <c r="F1081" i="1000" s="1"/>
  <c r="S1080" i="1000"/>
  <c r="S1079" i="1000" s="1"/>
  <c r="Q1080" i="1000"/>
  <c r="R1078" i="1000"/>
  <c r="F1078" i="1000" s="1"/>
  <c r="S1077" i="1000"/>
  <c r="S1076" i="1000" s="1"/>
  <c r="Q1077" i="1000"/>
  <c r="S1074" i="1000"/>
  <c r="S1073" i="1000" s="1"/>
  <c r="Q1074" i="1000"/>
  <c r="R1062" i="1000"/>
  <c r="F1062" i="1000" s="1"/>
  <c r="S1057" i="1000"/>
  <c r="Q1057" i="1000"/>
  <c r="R1056" i="1000"/>
  <c r="F1056" i="1000" s="1"/>
  <c r="Q1055" i="1000"/>
  <c r="R1049" i="1000"/>
  <c r="F1049" i="1000" s="1"/>
  <c r="Q1048" i="1000"/>
  <c r="R1041" i="1000"/>
  <c r="F1041" i="1000" s="1"/>
  <c r="Q1040" i="1000"/>
  <c r="R1033" i="1000"/>
  <c r="F1033" i="1000" s="1"/>
  <c r="R1032" i="1000"/>
  <c r="F1032" i="1000" s="1"/>
  <c r="Q1031" i="1000"/>
  <c r="R1030" i="1000"/>
  <c r="F1030" i="1000" s="1"/>
  <c r="Q1029" i="1000"/>
  <c r="R1028" i="1000"/>
  <c r="F1028" i="1000" s="1"/>
  <c r="Q1027" i="1000"/>
  <c r="R1025" i="1000"/>
  <c r="F1025" i="1000" s="1"/>
  <c r="Q1024" i="1000"/>
  <c r="R1016" i="1000"/>
  <c r="F1016" i="1000" s="1"/>
  <c r="Q1015" i="1000"/>
  <c r="R1012" i="1000"/>
  <c r="F1012" i="1000" s="1"/>
  <c r="Q1011" i="1000"/>
  <c r="R1010" i="1000"/>
  <c r="F1010" i="1000" s="1"/>
  <c r="Q1009" i="1000"/>
  <c r="R1008" i="1000"/>
  <c r="F1008" i="1000" s="1"/>
  <c r="R1007" i="1000"/>
  <c r="F1007" i="1000" s="1"/>
  <c r="Q1006" i="1000"/>
  <c r="R1004" i="1000"/>
  <c r="F1004" i="1000" s="1"/>
  <c r="Q1003" i="1000"/>
  <c r="R1002" i="1000"/>
  <c r="F1002" i="1000" s="1"/>
  <c r="Q1001" i="1000"/>
  <c r="R999" i="1000"/>
  <c r="F999" i="1000" s="1"/>
  <c r="Q998" i="1000"/>
  <c r="R997" i="1000"/>
  <c r="F997" i="1000" s="1"/>
  <c r="Q996" i="1000"/>
  <c r="R993" i="1000"/>
  <c r="F993" i="1000" s="1"/>
  <c r="R992" i="1000"/>
  <c r="F992" i="1000" s="1"/>
  <c r="Q991" i="1000"/>
  <c r="R985" i="1000"/>
  <c r="F985" i="1000" s="1"/>
  <c r="Q984" i="1000"/>
  <c r="R971" i="1000"/>
  <c r="F971" i="1000" s="1"/>
  <c r="Q970" i="1000"/>
  <c r="R961" i="1000"/>
  <c r="F961" i="1000" s="1"/>
  <c r="Q960" i="1000"/>
  <c r="S957" i="1000"/>
  <c r="F957" i="1000" s="1"/>
  <c r="Q956" i="1000"/>
  <c r="S955" i="1000"/>
  <c r="F955" i="1000" s="1"/>
  <c r="Q954" i="1000"/>
  <c r="S953" i="1000"/>
  <c r="F953" i="1000" s="1"/>
  <c r="Q952" i="1000"/>
  <c r="S951" i="1000"/>
  <c r="F951" i="1000" s="1"/>
  <c r="Q950" i="1000"/>
  <c r="S949" i="1000"/>
  <c r="F949" i="1000" s="1"/>
  <c r="Q948" i="1000"/>
  <c r="R945" i="1000"/>
  <c r="F945" i="1000" s="1"/>
  <c r="Q944" i="1000"/>
  <c r="R942" i="1000"/>
  <c r="F942" i="1000" s="1"/>
  <c r="Q941" i="1000"/>
  <c r="Q939" i="1000"/>
  <c r="F925" i="1000"/>
  <c r="R788" i="1000"/>
  <c r="F788" i="1000" s="1"/>
  <c r="R781" i="1000"/>
  <c r="F781" i="1000" s="1"/>
  <c r="Q780" i="1000"/>
  <c r="R773" i="1000"/>
  <c r="F773" i="1000" s="1"/>
  <c r="Q772" i="1000"/>
  <c r="R770" i="1000"/>
  <c r="F770" i="1000" s="1"/>
  <c r="Q769" i="1000"/>
  <c r="R764" i="1000"/>
  <c r="F764" i="1000" s="1"/>
  <c r="S763" i="1000"/>
  <c r="Q763" i="1000"/>
  <c r="R762" i="1000"/>
  <c r="F762" i="1000" s="1"/>
  <c r="R761" i="1000"/>
  <c r="F761" i="1000" s="1"/>
  <c r="S760" i="1000"/>
  <c r="Q760" i="1000"/>
  <c r="R758" i="1000"/>
  <c r="F758" i="1000" s="1"/>
  <c r="S757" i="1000"/>
  <c r="Q757" i="1000"/>
  <c r="R756" i="1000"/>
  <c r="F756" i="1000" s="1"/>
  <c r="S755" i="1000"/>
  <c r="Q755" i="1000"/>
  <c r="R753" i="1000"/>
  <c r="F753" i="1000" s="1"/>
  <c r="S752" i="1000"/>
  <c r="S744" i="1000" s="1"/>
  <c r="Q752" i="1000"/>
  <c r="Q744" i="1000" s="1"/>
  <c r="S734" i="1000"/>
  <c r="F734" i="1000" s="1"/>
  <c r="Q733" i="1000"/>
  <c r="R720" i="1000"/>
  <c r="F720" i="1000" s="1"/>
  <c r="Q719" i="1000"/>
  <c r="R715" i="1000"/>
  <c r="F715" i="1000" s="1"/>
  <c r="Q714" i="1000"/>
  <c r="R711" i="1000"/>
  <c r="F711" i="1000" s="1"/>
  <c r="Q710" i="1000"/>
  <c r="R699" i="1000"/>
  <c r="F699" i="1000" s="1"/>
  <c r="S698" i="1000"/>
  <c r="S697" i="1000" s="1"/>
  <c r="Q698" i="1000"/>
  <c r="S693" i="1000"/>
  <c r="S692" i="1000" s="1"/>
  <c r="S691" i="1000" s="1"/>
  <c r="Q693" i="1000"/>
  <c r="Q567" i="1000"/>
  <c r="F567" i="1000" s="1"/>
  <c r="R564" i="1000"/>
  <c r="F564" i="1000" s="1"/>
  <c r="Q563" i="1000"/>
  <c r="R559" i="1000"/>
  <c r="F559" i="1000" s="1"/>
  <c r="Q558" i="1000"/>
  <c r="R552" i="1000"/>
  <c r="F552" i="1000" s="1"/>
  <c r="Q551" i="1000"/>
  <c r="S545" i="1000"/>
  <c r="S544" i="1000" s="1"/>
  <c r="S543" i="1000" s="1"/>
  <c r="S542" i="1000" s="1"/>
  <c r="S541" i="1000" s="1"/>
  <c r="Q544" i="1000"/>
  <c r="R540" i="1000"/>
  <c r="F540" i="1000" s="1"/>
  <c r="Q539" i="1000"/>
  <c r="S532" i="1000"/>
  <c r="S531" i="1000" s="1"/>
  <c r="S528" i="1000" s="1"/>
  <c r="S519" i="1000" s="1"/>
  <c r="S518" i="1000" s="1"/>
  <c r="Q531" i="1000"/>
  <c r="R530" i="1000"/>
  <c r="F530" i="1000" s="1"/>
  <c r="Q529" i="1000"/>
  <c r="R527" i="1000"/>
  <c r="F527" i="1000" s="1"/>
  <c r="Q526" i="1000"/>
  <c r="R524" i="1000"/>
  <c r="F524" i="1000" s="1"/>
  <c r="Q523" i="1000"/>
  <c r="R522" i="1000"/>
  <c r="F522" i="1000" s="1"/>
  <c r="Q521" i="1000"/>
  <c r="R517" i="1000"/>
  <c r="F517" i="1000" s="1"/>
  <c r="Q516" i="1000"/>
  <c r="S510" i="1000"/>
  <c r="S509" i="1000" s="1"/>
  <c r="S508" i="1000" s="1"/>
  <c r="S507" i="1000" s="1"/>
  <c r="S506" i="1000" s="1"/>
  <c r="Q510" i="1000"/>
  <c r="R505" i="1000"/>
  <c r="F505" i="1000" s="1"/>
  <c r="Q504" i="1000"/>
  <c r="R501" i="1000"/>
  <c r="F501" i="1000" s="1"/>
  <c r="Q500" i="1000"/>
  <c r="S497" i="1000"/>
  <c r="S496" i="1000" s="1"/>
  <c r="S493" i="1000" s="1"/>
  <c r="S482" i="1000" s="1"/>
  <c r="S481" i="1000" s="1"/>
  <c r="Q497" i="1000"/>
  <c r="R495" i="1000"/>
  <c r="F495" i="1000" s="1"/>
  <c r="Q494" i="1000"/>
  <c r="R492" i="1000"/>
  <c r="F492" i="1000" s="1"/>
  <c r="Q491" i="1000"/>
  <c r="R489" i="1000"/>
  <c r="F489" i="1000" s="1"/>
  <c r="Q488" i="1000"/>
  <c r="R487" i="1000"/>
  <c r="F487" i="1000" s="1"/>
  <c r="Q486" i="1000"/>
  <c r="R485" i="1000"/>
  <c r="F485" i="1000" s="1"/>
  <c r="Q484" i="1000"/>
  <c r="R480" i="1000"/>
  <c r="F480" i="1000" s="1"/>
  <c r="Q479" i="1000"/>
  <c r="R467" i="1000"/>
  <c r="F467" i="1000" s="1"/>
  <c r="Q466" i="1000"/>
  <c r="R459" i="1000"/>
  <c r="R454" i="1000"/>
  <c r="F454" i="1000" s="1"/>
  <c r="Q453" i="1000"/>
  <c r="R450" i="1000"/>
  <c r="F450" i="1000" s="1"/>
  <c r="R449" i="1000"/>
  <c r="F449" i="1000" s="1"/>
  <c r="Q448" i="1000"/>
  <c r="R446" i="1000"/>
  <c r="F446" i="1000" s="1"/>
  <c r="R445" i="1000"/>
  <c r="F445" i="1000" s="1"/>
  <c r="Q444" i="1000"/>
  <c r="R433" i="1000"/>
  <c r="F433" i="1000" s="1"/>
  <c r="Q432" i="1000"/>
  <c r="R411" i="1000"/>
  <c r="F411" i="1000" s="1"/>
  <c r="Q410" i="1000"/>
  <c r="R409" i="1000"/>
  <c r="F409" i="1000" s="1"/>
  <c r="Q408" i="1000"/>
  <c r="R398" i="1000"/>
  <c r="F398" i="1000" s="1"/>
  <c r="R397" i="1000"/>
  <c r="F397" i="1000" s="1"/>
  <c r="R396" i="1000"/>
  <c r="F396" i="1000" s="1"/>
  <c r="R395" i="1000"/>
  <c r="F395" i="1000" s="1"/>
  <c r="R394" i="1000"/>
  <c r="F394" i="1000" s="1"/>
  <c r="S393" i="1000"/>
  <c r="Q393" i="1000"/>
  <c r="R392" i="1000"/>
  <c r="F392" i="1000" s="1"/>
  <c r="S391" i="1000"/>
  <c r="Q391" i="1000"/>
  <c r="Q389" i="1000"/>
  <c r="R385" i="1000"/>
  <c r="F385" i="1000" s="1"/>
  <c r="Q384" i="1000"/>
  <c r="R377" i="1000"/>
  <c r="F377" i="1000" s="1"/>
  <c r="Q376" i="1000"/>
  <c r="R374" i="1000"/>
  <c r="F374" i="1000" s="1"/>
  <c r="S373" i="1000"/>
  <c r="S370" i="1000" s="1"/>
  <c r="Q373" i="1000"/>
  <c r="R367" i="1000"/>
  <c r="F367" i="1000" s="1"/>
  <c r="Q366" i="1000"/>
  <c r="R362" i="1000"/>
  <c r="F362" i="1000" s="1"/>
  <c r="R361" i="1000"/>
  <c r="F361" i="1000" s="1"/>
  <c r="S360" i="1000"/>
  <c r="Q360" i="1000"/>
  <c r="R359" i="1000"/>
  <c r="F359" i="1000" s="1"/>
  <c r="S358" i="1000"/>
  <c r="Q358" i="1000"/>
  <c r="R357" i="1000"/>
  <c r="F357" i="1000" s="1"/>
  <c r="S356" i="1000"/>
  <c r="Q356" i="1000"/>
  <c r="R351" i="1000"/>
  <c r="F351" i="1000" s="1"/>
  <c r="Q350" i="1000"/>
  <c r="R349" i="1000"/>
  <c r="F349" i="1000" s="1"/>
  <c r="Q348" i="1000"/>
  <c r="R342" i="1000"/>
  <c r="F342" i="1000" s="1"/>
  <c r="Q341" i="1000"/>
  <c r="R338" i="1000"/>
  <c r="F338" i="1000" s="1"/>
  <c r="Q337" i="1000"/>
  <c r="R334" i="1000"/>
  <c r="F334" i="1000" s="1"/>
  <c r="Q333" i="1000"/>
  <c r="R329" i="1000"/>
  <c r="F329" i="1000" s="1"/>
  <c r="Q328" i="1000"/>
  <c r="R323" i="1000"/>
  <c r="F323" i="1000" s="1"/>
  <c r="S322" i="1000"/>
  <c r="Q322" i="1000"/>
  <c r="R321" i="1000"/>
  <c r="F321" i="1000" s="1"/>
  <c r="S320" i="1000"/>
  <c r="Q320" i="1000"/>
  <c r="R319" i="1000"/>
  <c r="F319" i="1000" s="1"/>
  <c r="R318" i="1000"/>
  <c r="F318" i="1000" s="1"/>
  <c r="S317" i="1000"/>
  <c r="Q317" i="1000"/>
  <c r="R315" i="1000"/>
  <c r="F315" i="1000" s="1"/>
  <c r="S314" i="1000"/>
  <c r="Q314" i="1000"/>
  <c r="Q312" i="1000"/>
  <c r="R308" i="1000"/>
  <c r="F308" i="1000" s="1"/>
  <c r="Q307" i="1000"/>
  <c r="R306" i="1000"/>
  <c r="F306" i="1000" s="1"/>
  <c r="Q305" i="1000"/>
  <c r="R302" i="1000"/>
  <c r="F302" i="1000" s="1"/>
  <c r="R301" i="1000"/>
  <c r="F301" i="1000" s="1"/>
  <c r="Q300" i="1000"/>
  <c r="R295" i="1000"/>
  <c r="F295" i="1000" s="1"/>
  <c r="R294" i="1000"/>
  <c r="F294" i="1000" s="1"/>
  <c r="S293" i="1000"/>
  <c r="S292" i="1000" s="1"/>
  <c r="Q293" i="1000"/>
  <c r="R291" i="1000"/>
  <c r="F291" i="1000" s="1"/>
  <c r="S290" i="1000"/>
  <c r="Q290" i="1000"/>
  <c r="R289" i="1000"/>
  <c r="F289" i="1000" s="1"/>
  <c r="S288" i="1000"/>
  <c r="Q288" i="1000"/>
  <c r="S286" i="1000"/>
  <c r="F286" i="1000" s="1"/>
  <c r="R285" i="1000"/>
  <c r="Q285" i="1000"/>
  <c r="S284" i="1000"/>
  <c r="F284" i="1000" s="1"/>
  <c r="R283" i="1000"/>
  <c r="Q283" i="1000"/>
  <c r="S282" i="1000"/>
  <c r="F282" i="1000" s="1"/>
  <c r="R281" i="1000"/>
  <c r="Q281" i="1000"/>
  <c r="S280" i="1000"/>
  <c r="F280" i="1000" s="1"/>
  <c r="R279" i="1000"/>
  <c r="Q279" i="1000"/>
  <c r="R275" i="1000"/>
  <c r="F275" i="1000" s="1"/>
  <c r="S274" i="1000"/>
  <c r="S273" i="1000" s="1"/>
  <c r="Q274" i="1000"/>
  <c r="R272" i="1000"/>
  <c r="F272" i="1000" s="1"/>
  <c r="S271" i="1000"/>
  <c r="Q271" i="1000"/>
  <c r="Q269" i="1000"/>
  <c r="R266" i="1000"/>
  <c r="F266" i="1000" s="1"/>
  <c r="S265" i="1000"/>
  <c r="Q265" i="1000"/>
  <c r="R264" i="1000"/>
  <c r="F264" i="1000" s="1"/>
  <c r="S263" i="1000"/>
  <c r="Q263" i="1000"/>
  <c r="R260" i="1000"/>
  <c r="F260" i="1000" s="1"/>
  <c r="S259" i="1000"/>
  <c r="Q259" i="1000"/>
  <c r="R258" i="1000"/>
  <c r="F258" i="1000" s="1"/>
  <c r="S257" i="1000"/>
  <c r="S256" i="1000"/>
  <c r="R256" i="1000" s="1"/>
  <c r="F256" i="1000" s="1"/>
  <c r="R252" i="1000"/>
  <c r="F252" i="1000" s="1"/>
  <c r="S251" i="1000"/>
  <c r="S250" i="1000" s="1"/>
  <c r="Q251" i="1000"/>
  <c r="R249" i="1000"/>
  <c r="F249" i="1000" s="1"/>
  <c r="S248" i="1000"/>
  <c r="S247" i="1000" s="1"/>
  <c r="Q248" i="1000"/>
  <c r="R243" i="1000"/>
  <c r="F243" i="1000" s="1"/>
  <c r="R242" i="1000"/>
  <c r="F242" i="1000" s="1"/>
  <c r="R241" i="1000"/>
  <c r="F241" i="1000" s="1"/>
  <c r="Q240" i="1000"/>
  <c r="S234" i="1000"/>
  <c r="F234" i="1000" s="1"/>
  <c r="Q233" i="1000"/>
  <c r="S229" i="1000"/>
  <c r="F229" i="1000" s="1"/>
  <c r="Q228" i="1000"/>
  <c r="R224" i="1000"/>
  <c r="F224" i="1000" s="1"/>
  <c r="Q222" i="1000"/>
  <c r="R219" i="1000"/>
  <c r="F219" i="1000" s="1"/>
  <c r="S218" i="1000"/>
  <c r="S217" i="1000" s="1"/>
  <c r="Q218" i="1000"/>
  <c r="R214" i="1000"/>
  <c r="F214" i="1000" s="1"/>
  <c r="S213" i="1000"/>
  <c r="S211" i="1000" s="1"/>
  <c r="Q213" i="1000"/>
  <c r="R210" i="1000"/>
  <c r="F210" i="1000" s="1"/>
  <c r="S209" i="1000"/>
  <c r="S208" i="1000" s="1"/>
  <c r="Q209" i="1000"/>
  <c r="R207" i="1000"/>
  <c r="F207" i="1000" s="1"/>
  <c r="R206" i="1000"/>
  <c r="F206" i="1000" s="1"/>
  <c r="S205" i="1000"/>
  <c r="Q205" i="1000"/>
  <c r="R204" i="1000"/>
  <c r="F204" i="1000" s="1"/>
  <c r="S203" i="1000"/>
  <c r="Q203" i="1000"/>
  <c r="R202" i="1000"/>
  <c r="F202" i="1000" s="1"/>
  <c r="S201" i="1000"/>
  <c r="Q201" i="1000"/>
  <c r="R199" i="1000"/>
  <c r="F199" i="1000" s="1"/>
  <c r="S198" i="1000"/>
  <c r="S197" i="1000" s="1"/>
  <c r="Q198" i="1000"/>
  <c r="R196" i="1000"/>
  <c r="F196" i="1000" s="1"/>
  <c r="S195" i="1000"/>
  <c r="S194" i="1000" s="1"/>
  <c r="Q195" i="1000"/>
  <c r="R193" i="1000"/>
  <c r="F193" i="1000" s="1"/>
  <c r="S192" i="1000"/>
  <c r="Q192" i="1000"/>
  <c r="R191" i="1000"/>
  <c r="F191" i="1000" s="1"/>
  <c r="S190" i="1000"/>
  <c r="Q190" i="1000"/>
  <c r="S189" i="1000"/>
  <c r="S188" i="1000" s="1"/>
  <c r="Q189" i="1000"/>
  <c r="R186" i="1000"/>
  <c r="F186" i="1000" s="1"/>
  <c r="S185" i="1000"/>
  <c r="S184" i="1000" s="1"/>
  <c r="Q185" i="1000"/>
  <c r="R182" i="1000"/>
  <c r="F182" i="1000" s="1"/>
  <c r="S181" i="1000"/>
  <c r="S180" i="1000" s="1"/>
  <c r="S179" i="1000" s="1"/>
  <c r="Q181" i="1000"/>
  <c r="S178" i="1000"/>
  <c r="Q178" i="1000"/>
  <c r="H178" i="1000" s="1"/>
  <c r="S177" i="1000"/>
  <c r="Q177" i="1000"/>
  <c r="H177" i="1000" s="1"/>
  <c r="S176" i="1000"/>
  <c r="Q176" i="1000"/>
  <c r="H176" i="1000" s="1"/>
  <c r="Q175" i="1000"/>
  <c r="H175" i="1000" s="1"/>
  <c r="S174" i="1000"/>
  <c r="Q174" i="1000"/>
  <c r="S171" i="1000"/>
  <c r="Q172" i="1000"/>
  <c r="R170" i="1000"/>
  <c r="F170" i="1000" s="1"/>
  <c r="S169" i="1000"/>
  <c r="Q169" i="1000"/>
  <c r="R168" i="1000"/>
  <c r="F168" i="1000" s="1"/>
  <c r="R167" i="1000"/>
  <c r="F167" i="1000" s="1"/>
  <c r="S166" i="1000"/>
  <c r="Q166" i="1000"/>
  <c r="S164" i="1000"/>
  <c r="S163" i="1000" s="1"/>
  <c r="S162" i="1000" s="1"/>
  <c r="Q164" i="1000"/>
  <c r="R161" i="1000"/>
  <c r="F161" i="1000" s="1"/>
  <c r="R160" i="1000"/>
  <c r="F160" i="1000" s="1"/>
  <c r="S159" i="1000"/>
  <c r="Q159" i="1000"/>
  <c r="R158" i="1000"/>
  <c r="F158" i="1000" s="1"/>
  <c r="S157" i="1000"/>
  <c r="Q157" i="1000"/>
  <c r="S155" i="1000"/>
  <c r="R153" i="1000"/>
  <c r="F153" i="1000" s="1"/>
  <c r="S152" i="1000"/>
  <c r="Q152" i="1000"/>
  <c r="R151" i="1000"/>
  <c r="F151" i="1000" s="1"/>
  <c r="S150" i="1000"/>
  <c r="Q150" i="1000"/>
  <c r="R148" i="1000"/>
  <c r="F148" i="1000" s="1"/>
  <c r="S147" i="1000"/>
  <c r="Q147" i="1000"/>
  <c r="R146" i="1000"/>
  <c r="F146" i="1000" s="1"/>
  <c r="S145" i="1000"/>
  <c r="Q145" i="1000"/>
  <c r="R144" i="1000"/>
  <c r="F144" i="1000" s="1"/>
  <c r="S143" i="1000"/>
  <c r="Q143" i="1000"/>
  <c r="R141" i="1000"/>
  <c r="F141" i="1000" s="1"/>
  <c r="R140" i="1000"/>
  <c r="F140" i="1000" s="1"/>
  <c r="S139" i="1000"/>
  <c r="Q139" i="1000"/>
  <c r="S138" i="1000"/>
  <c r="S137" i="1000" s="1"/>
  <c r="Q138" i="1000"/>
  <c r="R136" i="1000"/>
  <c r="F136" i="1000" s="1"/>
  <c r="S135" i="1000"/>
  <c r="Q135" i="1000"/>
  <c r="R133" i="1000"/>
  <c r="F133" i="1000" s="1"/>
  <c r="S132" i="1000"/>
  <c r="S131" i="1000" s="1"/>
  <c r="Q132" i="1000"/>
  <c r="R130" i="1000"/>
  <c r="F130" i="1000" s="1"/>
  <c r="S129" i="1000"/>
  <c r="Q129" i="1000"/>
  <c r="Q128" i="1000"/>
  <c r="R123" i="1000"/>
  <c r="F123" i="1000" s="1"/>
  <c r="R122" i="1000"/>
  <c r="F122" i="1000" s="1"/>
  <c r="S121" i="1000"/>
  <c r="Q121" i="1000"/>
  <c r="S119" i="1000"/>
  <c r="Q119" i="1000"/>
  <c r="R118" i="1000"/>
  <c r="F118" i="1000" s="1"/>
  <c r="S117" i="1000"/>
  <c r="Q117" i="1000"/>
  <c r="S115" i="1000"/>
  <c r="Q116" i="1000"/>
  <c r="R112" i="1000"/>
  <c r="F112" i="1000" s="1"/>
  <c r="S111" i="1000"/>
  <c r="S110" i="1000" s="1"/>
  <c r="R109" i="1000"/>
  <c r="F109" i="1000" s="1"/>
  <c r="S108" i="1000"/>
  <c r="R107" i="1000"/>
  <c r="F107" i="1000" s="1"/>
  <c r="S106" i="1000"/>
  <c r="R104" i="1000"/>
  <c r="F104" i="1000" s="1"/>
  <c r="S103" i="1000"/>
  <c r="S102" i="1000" s="1"/>
  <c r="S101" i="1000"/>
  <c r="Q101" i="1000"/>
  <c r="R99" i="1000"/>
  <c r="F99" i="1000" s="1"/>
  <c r="S98" i="1000"/>
  <c r="R97" i="1000"/>
  <c r="F97" i="1000" s="1"/>
  <c r="S96" i="1000"/>
  <c r="S95" i="1000" s="1"/>
  <c r="Q96" i="1000"/>
  <c r="Q93" i="1000"/>
  <c r="Q92" i="1000" s="1"/>
  <c r="Q91" i="1000"/>
  <c r="Q90" i="1000" s="1"/>
  <c r="R88" i="1000"/>
  <c r="F88" i="1000" s="1"/>
  <c r="S87" i="1000"/>
  <c r="S86" i="1000"/>
  <c r="Q86" i="1000"/>
  <c r="Q84" i="1000"/>
  <c r="R82" i="1000"/>
  <c r="F82" i="1000" s="1"/>
  <c r="S81" i="1000"/>
  <c r="R80" i="1000"/>
  <c r="F80" i="1000" s="1"/>
  <c r="R79" i="1000"/>
  <c r="R75" i="1000"/>
  <c r="F75" i="1000" s="1"/>
  <c r="S74" i="1000"/>
  <c r="R73" i="1000"/>
  <c r="F73" i="1000" s="1"/>
  <c r="R72" i="1000"/>
  <c r="F72" i="1000" s="1"/>
  <c r="S71" i="1000"/>
  <c r="R69" i="1000"/>
  <c r="F69" i="1000" s="1"/>
  <c r="S68" i="1000"/>
  <c r="S67" i="1000"/>
  <c r="S66" i="1000" s="1"/>
  <c r="Q67" i="1000"/>
  <c r="R64" i="1000"/>
  <c r="F64" i="1000" s="1"/>
  <c r="S63" i="1000"/>
  <c r="R62" i="1000"/>
  <c r="F62" i="1000" s="1"/>
  <c r="S61" i="1000"/>
  <c r="R60" i="1000"/>
  <c r="F60" i="1000" s="1"/>
  <c r="S59" i="1000"/>
  <c r="R58" i="1000"/>
  <c r="F58" i="1000" s="1"/>
  <c r="S57" i="1000"/>
  <c r="S53" i="1000"/>
  <c r="S52" i="1000" s="1"/>
  <c r="S51" i="1000" s="1"/>
  <c r="Q53" i="1000"/>
  <c r="S50" i="1000"/>
  <c r="S49" i="1000" s="1"/>
  <c r="Q50" i="1000"/>
  <c r="S48" i="1000"/>
  <c r="S47" i="1000" s="1"/>
  <c r="Q48" i="1000"/>
  <c r="R44" i="1000"/>
  <c r="F44" i="1000" s="1"/>
  <c r="S43" i="1000"/>
  <c r="S42" i="1000"/>
  <c r="S41" i="1000" s="1"/>
  <c r="R40" i="1000"/>
  <c r="F40" i="1000" s="1"/>
  <c r="S39" i="1000"/>
  <c r="R38" i="1000"/>
  <c r="F38" i="1000" s="1"/>
  <c r="S37" i="1000"/>
  <c r="R36" i="1000"/>
  <c r="F36" i="1000" s="1"/>
  <c r="S35" i="1000"/>
  <c r="R34" i="1000"/>
  <c r="F34" i="1000" s="1"/>
  <c r="S33" i="1000"/>
  <c r="R30" i="1000"/>
  <c r="F30" i="1000" s="1"/>
  <c r="R29" i="1000"/>
  <c r="F29" i="1000" s="1"/>
  <c r="R28" i="1000"/>
  <c r="F28" i="1000" s="1"/>
  <c r="S27" i="1000"/>
  <c r="S26" i="1000" s="1"/>
  <c r="R25" i="1000"/>
  <c r="F25" i="1000" s="1"/>
  <c r="S24" i="1000"/>
  <c r="S23" i="1000" s="1"/>
  <c r="R19" i="1000"/>
  <c r="F19" i="1000" s="1"/>
  <c r="R18" i="1000"/>
  <c r="F18" i="1000" s="1"/>
  <c r="R17" i="1000"/>
  <c r="F17" i="1000" s="1"/>
  <c r="Q16" i="1000"/>
  <c r="Q571" i="1000"/>
  <c r="F571" i="1000" s="1"/>
  <c r="F16" i="999"/>
  <c r="F18" i="999" s="1"/>
  <c r="E16" i="999"/>
  <c r="E18" i="999" s="1"/>
  <c r="D16" i="999"/>
  <c r="D18" i="999" s="1"/>
  <c r="F16" i="998"/>
  <c r="F18" i="998" s="1"/>
  <c r="E16" i="998"/>
  <c r="E18" i="998" s="1"/>
  <c r="D16" i="998"/>
  <c r="D18" i="998" s="1"/>
  <c r="AA189" i="1007" l="1"/>
  <c r="AA188" i="1007" s="1"/>
  <c r="AA187" i="1007" s="1"/>
  <c r="AA186" i="1007" s="1"/>
  <c r="W189" i="1007"/>
  <c r="W188" i="1007" s="1"/>
  <c r="W187" i="1007" s="1"/>
  <c r="W186" i="1007" s="1"/>
  <c r="Y20" i="1007"/>
  <c r="Y19" i="1007" s="1"/>
  <c r="Y18" i="1007" s="1"/>
  <c r="R20" i="1007"/>
  <c r="R19" i="1007" s="1"/>
  <c r="R18" i="1007" s="1"/>
  <c r="Y163" i="1007"/>
  <c r="Z189" i="1007"/>
  <c r="Z188" i="1007" s="1"/>
  <c r="Z187" i="1007" s="1"/>
  <c r="Z186" i="1007" s="1"/>
  <c r="W20" i="1007"/>
  <c r="W19" i="1007" s="1"/>
  <c r="W18" i="1007" s="1"/>
  <c r="X20" i="1007"/>
  <c r="X19" i="1007" s="1"/>
  <c r="X18" i="1007" s="1"/>
  <c r="Q20" i="1007"/>
  <c r="Q19" i="1007" s="1"/>
  <c r="Q18" i="1007" s="1"/>
  <c r="Y144" i="1007"/>
  <c r="Y189" i="1007"/>
  <c r="Y188" i="1007" s="1"/>
  <c r="Y187" i="1007" s="1"/>
  <c r="Y186" i="1007" s="1"/>
  <c r="AA20" i="1007"/>
  <c r="AA19" i="1007" s="1"/>
  <c r="AA18" i="1007" s="1"/>
  <c r="T20" i="1007"/>
  <c r="T19" i="1007" s="1"/>
  <c r="T18" i="1007" s="1"/>
  <c r="P20" i="1007"/>
  <c r="X189" i="1007"/>
  <c r="X188" i="1007" s="1"/>
  <c r="X187" i="1007" s="1"/>
  <c r="X186" i="1007" s="1"/>
  <c r="Z20" i="1007"/>
  <c r="Z19" i="1007" s="1"/>
  <c r="Z18" i="1007" s="1"/>
  <c r="S20" i="1007"/>
  <c r="S19" i="1007" s="1"/>
  <c r="S18" i="1007" s="1"/>
  <c r="N20" i="1007"/>
  <c r="N19" i="1007" s="1"/>
  <c r="N18" i="1007" s="1"/>
  <c r="AA14" i="1007"/>
  <c r="AA15" i="1007"/>
  <c r="AA16" i="1007"/>
  <c r="AA17" i="1007"/>
  <c r="AA23" i="1007"/>
  <c r="AA22" i="1007" s="1"/>
  <c r="AA21" i="1007" s="1"/>
  <c r="AA26" i="1007"/>
  <c r="AA27" i="1007"/>
  <c r="AA31" i="1007"/>
  <c r="AA30" i="1007" s="1"/>
  <c r="AA33" i="1007"/>
  <c r="AA32" i="1007" s="1"/>
  <c r="AA35" i="1007"/>
  <c r="AA34" i="1007" s="1"/>
  <c r="AA37" i="1007"/>
  <c r="AA36" i="1007" s="1"/>
  <c r="AA39" i="1007"/>
  <c r="AA38" i="1007" s="1"/>
  <c r="AA41" i="1007"/>
  <c r="AA40" i="1007" s="1"/>
  <c r="AA45" i="1007"/>
  <c r="AA44" i="1007" s="1"/>
  <c r="AA47" i="1007"/>
  <c r="AA46" i="1007" s="1"/>
  <c r="AA50" i="1007"/>
  <c r="AA49" i="1007" s="1"/>
  <c r="AA48" i="1007" s="1"/>
  <c r="AA55" i="1007"/>
  <c r="AA54" i="1007" s="1"/>
  <c r="AA57" i="1007"/>
  <c r="AA56" i="1007" s="1"/>
  <c r="AA59" i="1007"/>
  <c r="AA58" i="1007" s="1"/>
  <c r="AA61" i="1007"/>
  <c r="AA60" i="1007" s="1"/>
  <c r="AA63" i="1007"/>
  <c r="AA62" i="1007" s="1"/>
  <c r="AA65" i="1007"/>
  <c r="AA64" i="1007" s="1"/>
  <c r="AA67" i="1007"/>
  <c r="AA66" i="1007" s="1"/>
  <c r="AA70" i="1007"/>
  <c r="AA69" i="1007" s="1"/>
  <c r="AA72" i="1007"/>
  <c r="AA71" i="1007" s="1"/>
  <c r="AA75" i="1007"/>
  <c r="AA76" i="1007"/>
  <c r="AA78" i="1007"/>
  <c r="AA77" i="1007" s="1"/>
  <c r="AA82" i="1007"/>
  <c r="AA83" i="1007"/>
  <c r="AA85" i="1007"/>
  <c r="AA84" i="1007" s="1"/>
  <c r="AA87" i="1007"/>
  <c r="AA86" i="1007" s="1"/>
  <c r="AA89" i="1007"/>
  <c r="AA88" i="1007" s="1"/>
  <c r="AA91" i="1007"/>
  <c r="AA90" i="1007" s="1"/>
  <c r="AA94" i="1007"/>
  <c r="AA93" i="1007" s="1"/>
  <c r="AA96" i="1007"/>
  <c r="AA95" i="1007" s="1"/>
  <c r="AA99" i="1007"/>
  <c r="AA100" i="1007"/>
  <c r="AA102" i="1007"/>
  <c r="AA101" i="1007" s="1"/>
  <c r="AA104" i="1007"/>
  <c r="AA103" i="1007" s="1"/>
  <c r="AA107" i="1007"/>
  <c r="AA106" i="1007" s="1"/>
  <c r="AA105" i="1007" s="1"/>
  <c r="AA110" i="1007"/>
  <c r="AA109" i="1007" s="1"/>
  <c r="AA112" i="1007"/>
  <c r="AA111" i="1007" s="1"/>
  <c r="AA115" i="1007"/>
  <c r="AA114" i="1007" s="1"/>
  <c r="AA113" i="1007" s="1"/>
  <c r="AA119" i="1007"/>
  <c r="AA118" i="1007" s="1"/>
  <c r="AA121" i="1007"/>
  <c r="AA120" i="1007" s="1"/>
  <c r="AA123" i="1007"/>
  <c r="AA122" i="1007" s="1"/>
  <c r="AA125" i="1007"/>
  <c r="AA126" i="1007"/>
  <c r="AA129" i="1007"/>
  <c r="AA128" i="1007" s="1"/>
  <c r="AA131" i="1007"/>
  <c r="AA130" i="1007" s="1"/>
  <c r="AA133" i="1007"/>
  <c r="AA132" i="1007" s="1"/>
  <c r="AA136" i="1007"/>
  <c r="AA135" i="1007" s="1"/>
  <c r="AA134" i="1007" s="1"/>
  <c r="AA139" i="1007"/>
  <c r="AA138" i="1007" s="1"/>
  <c r="AA141" i="1007"/>
  <c r="AA140" i="1007" s="1"/>
  <c r="AA143" i="1007"/>
  <c r="AA144" i="1007"/>
  <c r="AA147" i="1007"/>
  <c r="AA146" i="1007" s="1"/>
  <c r="AA149" i="1007"/>
  <c r="AA148" i="1007" s="1"/>
  <c r="AA151" i="1007"/>
  <c r="AA150" i="1007" s="1"/>
  <c r="AA154" i="1007"/>
  <c r="AA153" i="1007" s="1"/>
  <c r="AA156" i="1007"/>
  <c r="AA155" i="1007" s="1"/>
  <c r="AA159" i="1007"/>
  <c r="AA158" i="1007" s="1"/>
  <c r="AA161" i="1007"/>
  <c r="AA160" i="1007" s="1"/>
  <c r="AA163" i="1007"/>
  <c r="AA164" i="1007"/>
  <c r="AA167" i="1007"/>
  <c r="AA166" i="1007" s="1"/>
  <c r="AA165" i="1007" s="1"/>
  <c r="AA170" i="1007"/>
  <c r="AA171" i="1007"/>
  <c r="AA173" i="1007"/>
  <c r="AA172" i="1007" s="1"/>
  <c r="AA175" i="1007"/>
  <c r="AA174" i="1007" s="1"/>
  <c r="AA177" i="1007"/>
  <c r="AA178" i="1007"/>
  <c r="AA179" i="1007"/>
  <c r="AA180" i="1007"/>
  <c r="AA181" i="1007"/>
  <c r="AA185" i="1007"/>
  <c r="AA184" i="1007" s="1"/>
  <c r="AA183" i="1007" s="1"/>
  <c r="AA182" i="1007" s="1"/>
  <c r="AA193" i="1007"/>
  <c r="AA192" i="1007" s="1"/>
  <c r="AA191" i="1007" s="1"/>
  <c r="AA196" i="1007"/>
  <c r="AA195" i="1007" s="1"/>
  <c r="AA198" i="1007"/>
  <c r="AA197" i="1007" s="1"/>
  <c r="AA200" i="1007"/>
  <c r="AA199" i="1007" s="1"/>
  <c r="AA203" i="1007"/>
  <c r="AA202" i="1007" s="1"/>
  <c r="AA201" i="1007" s="1"/>
  <c r="AA206" i="1007"/>
  <c r="AA205" i="1007" s="1"/>
  <c r="AA204" i="1007" s="1"/>
  <c r="AA209" i="1007"/>
  <c r="AA208" i="1007" s="1"/>
  <c r="AA211" i="1007"/>
  <c r="AA210" i="1007" s="1"/>
  <c r="X15" i="1007"/>
  <c r="X16" i="1007"/>
  <c r="X17" i="1007"/>
  <c r="X23" i="1007"/>
  <c r="X22" i="1007" s="1"/>
  <c r="X21" i="1007" s="1"/>
  <c r="X26" i="1007"/>
  <c r="X27" i="1007"/>
  <c r="X31" i="1007"/>
  <c r="X30" i="1007" s="1"/>
  <c r="X33" i="1007"/>
  <c r="X32" i="1007" s="1"/>
  <c r="X35" i="1007"/>
  <c r="X34" i="1007" s="1"/>
  <c r="X37" i="1007"/>
  <c r="X36" i="1007" s="1"/>
  <c r="X39" i="1007"/>
  <c r="X38" i="1007" s="1"/>
  <c r="X41" i="1007"/>
  <c r="X40" i="1007" s="1"/>
  <c r="X55" i="1007"/>
  <c r="X54" i="1007" s="1"/>
  <c r="X57" i="1007"/>
  <c r="X56" i="1007" s="1"/>
  <c r="X59" i="1007"/>
  <c r="X58" i="1007" s="1"/>
  <c r="X61" i="1007"/>
  <c r="X60" i="1007" s="1"/>
  <c r="X63" i="1007"/>
  <c r="X62" i="1007" s="1"/>
  <c r="X65" i="1007"/>
  <c r="X64" i="1007" s="1"/>
  <c r="X67" i="1007"/>
  <c r="X66" i="1007" s="1"/>
  <c r="X72" i="1007"/>
  <c r="X71" i="1007" s="1"/>
  <c r="X75" i="1007"/>
  <c r="X76" i="1007"/>
  <c r="X78" i="1007"/>
  <c r="X77" i="1007" s="1"/>
  <c r="X82" i="1007"/>
  <c r="X83" i="1007"/>
  <c r="X85" i="1007"/>
  <c r="X84" i="1007" s="1"/>
  <c r="X91" i="1007"/>
  <c r="X90" i="1007" s="1"/>
  <c r="X100" i="1007"/>
  <c r="X102" i="1007"/>
  <c r="X101" i="1007" s="1"/>
  <c r="X107" i="1007"/>
  <c r="X106" i="1007" s="1"/>
  <c r="X105" i="1007" s="1"/>
  <c r="X110" i="1007"/>
  <c r="X109" i="1007" s="1"/>
  <c r="X112" i="1007"/>
  <c r="X111" i="1007" s="1"/>
  <c r="X115" i="1007"/>
  <c r="X114" i="1007" s="1"/>
  <c r="X113" i="1007" s="1"/>
  <c r="X121" i="1007"/>
  <c r="X120" i="1007" s="1"/>
  <c r="X123" i="1007"/>
  <c r="X122" i="1007" s="1"/>
  <c r="X125" i="1007"/>
  <c r="X126" i="1007"/>
  <c r="X129" i="1007"/>
  <c r="X128" i="1007" s="1"/>
  <c r="X133" i="1007"/>
  <c r="X132" i="1007" s="1"/>
  <c r="X136" i="1007"/>
  <c r="X135" i="1007" s="1"/>
  <c r="X134" i="1007" s="1"/>
  <c r="X139" i="1007"/>
  <c r="X138" i="1007" s="1"/>
  <c r="X141" i="1007"/>
  <c r="X140" i="1007" s="1"/>
  <c r="X143" i="1007"/>
  <c r="X144" i="1007"/>
  <c r="X147" i="1007"/>
  <c r="X146" i="1007" s="1"/>
  <c r="X149" i="1007"/>
  <c r="X148" i="1007" s="1"/>
  <c r="X151" i="1007"/>
  <c r="X150" i="1007" s="1"/>
  <c r="X154" i="1007"/>
  <c r="X153" i="1007" s="1"/>
  <c r="X156" i="1007"/>
  <c r="X155" i="1007" s="1"/>
  <c r="X159" i="1007"/>
  <c r="X158" i="1007" s="1"/>
  <c r="X161" i="1007"/>
  <c r="X160" i="1007" s="1"/>
  <c r="X163" i="1007"/>
  <c r="X164" i="1007"/>
  <c r="X167" i="1007"/>
  <c r="X166" i="1007" s="1"/>
  <c r="X165" i="1007" s="1"/>
  <c r="X170" i="1007"/>
  <c r="X171" i="1007"/>
  <c r="X173" i="1007"/>
  <c r="X172" i="1007" s="1"/>
  <c r="X175" i="1007"/>
  <c r="X174" i="1007" s="1"/>
  <c r="X177" i="1007"/>
  <c r="X178" i="1007"/>
  <c r="X179" i="1007"/>
  <c r="X180" i="1007"/>
  <c r="X181" i="1007"/>
  <c r="X185" i="1007"/>
  <c r="X193" i="1007"/>
  <c r="X192" i="1007" s="1"/>
  <c r="X191" i="1007" s="1"/>
  <c r="X198" i="1007"/>
  <c r="X197" i="1007" s="1"/>
  <c r="X200" i="1007"/>
  <c r="X199" i="1007" s="1"/>
  <c r="X203" i="1007"/>
  <c r="X202" i="1007" s="1"/>
  <c r="X201" i="1007" s="1"/>
  <c r="X206" i="1007"/>
  <c r="X205" i="1007" s="1"/>
  <c r="X204" i="1007" s="1"/>
  <c r="X209" i="1007"/>
  <c r="X208" i="1007" s="1"/>
  <c r="X211" i="1007"/>
  <c r="X210" i="1007" s="1"/>
  <c r="Y14" i="1007"/>
  <c r="Y15" i="1007"/>
  <c r="Y16" i="1007"/>
  <c r="Y17" i="1007"/>
  <c r="Y23" i="1007"/>
  <c r="Y22" i="1007" s="1"/>
  <c r="Y21" i="1007" s="1"/>
  <c r="Y26" i="1007"/>
  <c r="Y27" i="1007"/>
  <c r="Y31" i="1007"/>
  <c r="Y30" i="1007" s="1"/>
  <c r="Y33" i="1007"/>
  <c r="Y32" i="1007" s="1"/>
  <c r="Y35" i="1007"/>
  <c r="Y34" i="1007" s="1"/>
  <c r="Y37" i="1007"/>
  <c r="Y36" i="1007" s="1"/>
  <c r="Y39" i="1007"/>
  <c r="Y38" i="1007" s="1"/>
  <c r="Y41" i="1007"/>
  <c r="Y40" i="1007" s="1"/>
  <c r="Y45" i="1007"/>
  <c r="Y44" i="1007" s="1"/>
  <c r="Y47" i="1007"/>
  <c r="Y46" i="1007" s="1"/>
  <c r="Y50" i="1007"/>
  <c r="Y49" i="1007" s="1"/>
  <c r="Y48" i="1007" s="1"/>
  <c r="Y55" i="1007"/>
  <c r="Y54" i="1007" s="1"/>
  <c r="Y57" i="1007"/>
  <c r="Y56" i="1007" s="1"/>
  <c r="Y59" i="1007"/>
  <c r="Y58" i="1007" s="1"/>
  <c r="Y61" i="1007"/>
  <c r="Y60" i="1007" s="1"/>
  <c r="Y63" i="1007"/>
  <c r="Y62" i="1007" s="1"/>
  <c r="Y65" i="1007"/>
  <c r="Y64" i="1007" s="1"/>
  <c r="Y67" i="1007"/>
  <c r="Y66" i="1007" s="1"/>
  <c r="Y70" i="1007"/>
  <c r="Y69" i="1007" s="1"/>
  <c r="Y72" i="1007"/>
  <c r="Y71" i="1007" s="1"/>
  <c r="Y75" i="1007"/>
  <c r="Y76" i="1007"/>
  <c r="Y78" i="1007"/>
  <c r="Y77" i="1007" s="1"/>
  <c r="Y82" i="1007"/>
  <c r="Y83" i="1007"/>
  <c r="Y85" i="1007"/>
  <c r="Y84" i="1007" s="1"/>
  <c r="Y87" i="1007"/>
  <c r="Y86" i="1007" s="1"/>
  <c r="Y89" i="1007"/>
  <c r="Y88" i="1007" s="1"/>
  <c r="Y91" i="1007"/>
  <c r="Y90" i="1007" s="1"/>
  <c r="Y94" i="1007"/>
  <c r="Y93" i="1007" s="1"/>
  <c r="Y96" i="1007"/>
  <c r="Y95" i="1007" s="1"/>
  <c r="Y99" i="1007"/>
  <c r="Y100" i="1007"/>
  <c r="Y102" i="1007"/>
  <c r="Y101" i="1007" s="1"/>
  <c r="Y104" i="1007"/>
  <c r="Y103" i="1007" s="1"/>
  <c r="Y107" i="1007"/>
  <c r="Y106" i="1007" s="1"/>
  <c r="Y105" i="1007" s="1"/>
  <c r="Y110" i="1007"/>
  <c r="Y109" i="1007" s="1"/>
  <c r="Y112" i="1007"/>
  <c r="Y111" i="1007" s="1"/>
  <c r="Y115" i="1007"/>
  <c r="Y114" i="1007" s="1"/>
  <c r="Y113" i="1007" s="1"/>
  <c r="Y119" i="1007"/>
  <c r="Y118" i="1007" s="1"/>
  <c r="Y121" i="1007"/>
  <c r="Y120" i="1007" s="1"/>
  <c r="Y123" i="1007"/>
  <c r="Y122" i="1007" s="1"/>
  <c r="Y125" i="1007"/>
  <c r="Y126" i="1007"/>
  <c r="Y129" i="1007"/>
  <c r="Y128" i="1007" s="1"/>
  <c r="Y131" i="1007"/>
  <c r="Y130" i="1007" s="1"/>
  <c r="Y133" i="1007"/>
  <c r="Y132" i="1007" s="1"/>
  <c r="Y136" i="1007"/>
  <c r="Y135" i="1007" s="1"/>
  <c r="Y134" i="1007" s="1"/>
  <c r="Y139" i="1007"/>
  <c r="Y138" i="1007" s="1"/>
  <c r="Y141" i="1007"/>
  <c r="Y140" i="1007" s="1"/>
  <c r="Y143" i="1007"/>
  <c r="Y147" i="1007"/>
  <c r="Y146" i="1007" s="1"/>
  <c r="Y149" i="1007"/>
  <c r="Y148" i="1007" s="1"/>
  <c r="Y151" i="1007"/>
  <c r="Y150" i="1007" s="1"/>
  <c r="Y154" i="1007"/>
  <c r="Y153" i="1007" s="1"/>
  <c r="Y156" i="1007"/>
  <c r="Y155" i="1007" s="1"/>
  <c r="Y159" i="1007"/>
  <c r="Y158" i="1007" s="1"/>
  <c r="Y161" i="1007"/>
  <c r="Y160" i="1007" s="1"/>
  <c r="Y164" i="1007"/>
  <c r="Y167" i="1007"/>
  <c r="Y166" i="1007" s="1"/>
  <c r="Y165" i="1007" s="1"/>
  <c r="Y170" i="1007"/>
  <c r="Y171" i="1007"/>
  <c r="Y173" i="1007"/>
  <c r="Y172" i="1007" s="1"/>
  <c r="Y175" i="1007"/>
  <c r="Y174" i="1007" s="1"/>
  <c r="Y177" i="1007"/>
  <c r="Y178" i="1007"/>
  <c r="Y179" i="1007"/>
  <c r="Y180" i="1007"/>
  <c r="Y181" i="1007"/>
  <c r="Y185" i="1007"/>
  <c r="Y184" i="1007" s="1"/>
  <c r="Y183" i="1007" s="1"/>
  <c r="Y182" i="1007" s="1"/>
  <c r="Y193" i="1007"/>
  <c r="Y192" i="1007" s="1"/>
  <c r="Y191" i="1007" s="1"/>
  <c r="Y196" i="1007"/>
  <c r="Y195" i="1007" s="1"/>
  <c r="Y198" i="1007"/>
  <c r="Y197" i="1007" s="1"/>
  <c r="Y200" i="1007"/>
  <c r="Y199" i="1007" s="1"/>
  <c r="Y203" i="1007"/>
  <c r="Y202" i="1007" s="1"/>
  <c r="Y201" i="1007" s="1"/>
  <c r="Y206" i="1007"/>
  <c r="Y205" i="1007" s="1"/>
  <c r="Y204" i="1007" s="1"/>
  <c r="Y209" i="1007"/>
  <c r="Y208" i="1007" s="1"/>
  <c r="Y211" i="1007"/>
  <c r="Y210" i="1007" s="1"/>
  <c r="Z14" i="1007"/>
  <c r="Z15" i="1007"/>
  <c r="Z16" i="1007"/>
  <c r="Z17" i="1007"/>
  <c r="Z23" i="1007"/>
  <c r="Z22" i="1007" s="1"/>
  <c r="Z21" i="1007" s="1"/>
  <c r="Z26" i="1007"/>
  <c r="Z27" i="1007"/>
  <c r="Z31" i="1007"/>
  <c r="Z30" i="1007" s="1"/>
  <c r="Z33" i="1007"/>
  <c r="Z32" i="1007" s="1"/>
  <c r="Z35" i="1007"/>
  <c r="Z34" i="1007" s="1"/>
  <c r="Z37" i="1007"/>
  <c r="Z36" i="1007" s="1"/>
  <c r="Z39" i="1007"/>
  <c r="Z38" i="1007" s="1"/>
  <c r="Z41" i="1007"/>
  <c r="Z40" i="1007" s="1"/>
  <c r="Z45" i="1007"/>
  <c r="Z44" i="1007" s="1"/>
  <c r="Z47" i="1007"/>
  <c r="Z46" i="1007" s="1"/>
  <c r="Z50" i="1007"/>
  <c r="Z49" i="1007" s="1"/>
  <c r="Z48" i="1007" s="1"/>
  <c r="Z55" i="1007"/>
  <c r="Z54" i="1007" s="1"/>
  <c r="Z57" i="1007"/>
  <c r="Z56" i="1007" s="1"/>
  <c r="Z59" i="1007"/>
  <c r="Z58" i="1007" s="1"/>
  <c r="Z61" i="1007"/>
  <c r="Z60" i="1007" s="1"/>
  <c r="Z63" i="1007"/>
  <c r="Z62" i="1007" s="1"/>
  <c r="Z65" i="1007"/>
  <c r="Z64" i="1007" s="1"/>
  <c r="Z67" i="1007"/>
  <c r="Z66" i="1007" s="1"/>
  <c r="Z70" i="1007"/>
  <c r="Z69" i="1007" s="1"/>
  <c r="Z72" i="1007"/>
  <c r="Z71" i="1007" s="1"/>
  <c r="Z75" i="1007"/>
  <c r="Z76" i="1007"/>
  <c r="Z78" i="1007"/>
  <c r="Z77" i="1007" s="1"/>
  <c r="Z82" i="1007"/>
  <c r="Z83" i="1007"/>
  <c r="Z85" i="1007"/>
  <c r="Z84" i="1007" s="1"/>
  <c r="Z87" i="1007"/>
  <c r="Z86" i="1007" s="1"/>
  <c r="Z89" i="1007"/>
  <c r="Z88" i="1007" s="1"/>
  <c r="Z91" i="1007"/>
  <c r="Z90" i="1007" s="1"/>
  <c r="Z94" i="1007"/>
  <c r="Z93" i="1007" s="1"/>
  <c r="Z96" i="1007"/>
  <c r="Z95" i="1007" s="1"/>
  <c r="Z99" i="1007"/>
  <c r="Z100" i="1007"/>
  <c r="Z102" i="1007"/>
  <c r="Z101" i="1007" s="1"/>
  <c r="Z104" i="1007"/>
  <c r="Z103" i="1007" s="1"/>
  <c r="Z107" i="1007"/>
  <c r="Z106" i="1007" s="1"/>
  <c r="Z105" i="1007" s="1"/>
  <c r="Z110" i="1007"/>
  <c r="Z109" i="1007" s="1"/>
  <c r="Z112" i="1007"/>
  <c r="Z111" i="1007" s="1"/>
  <c r="Z115" i="1007"/>
  <c r="Z114" i="1007" s="1"/>
  <c r="Z113" i="1007" s="1"/>
  <c r="Z119" i="1007"/>
  <c r="Z118" i="1007" s="1"/>
  <c r="Z121" i="1007"/>
  <c r="Z120" i="1007" s="1"/>
  <c r="Z123" i="1007"/>
  <c r="Z122" i="1007" s="1"/>
  <c r="Z125" i="1007"/>
  <c r="Z126" i="1007"/>
  <c r="Z129" i="1007"/>
  <c r="Z128" i="1007" s="1"/>
  <c r="Z131" i="1007"/>
  <c r="Z130" i="1007" s="1"/>
  <c r="Z133" i="1007"/>
  <c r="Z132" i="1007" s="1"/>
  <c r="Z136" i="1007"/>
  <c r="Z135" i="1007" s="1"/>
  <c r="Z134" i="1007" s="1"/>
  <c r="Z139" i="1007"/>
  <c r="Z138" i="1007" s="1"/>
  <c r="Z141" i="1007"/>
  <c r="Z140" i="1007" s="1"/>
  <c r="Z143" i="1007"/>
  <c r="Z144" i="1007"/>
  <c r="Z147" i="1007"/>
  <c r="Z146" i="1007" s="1"/>
  <c r="Z149" i="1007"/>
  <c r="Z148" i="1007" s="1"/>
  <c r="Z151" i="1007"/>
  <c r="Z150" i="1007" s="1"/>
  <c r="Z154" i="1007"/>
  <c r="Z153" i="1007" s="1"/>
  <c r="Z156" i="1007"/>
  <c r="Z155" i="1007" s="1"/>
  <c r="Z159" i="1007"/>
  <c r="Z158" i="1007" s="1"/>
  <c r="Z161" i="1007"/>
  <c r="Z160" i="1007" s="1"/>
  <c r="Z163" i="1007"/>
  <c r="Z164" i="1007"/>
  <c r="Z167" i="1007"/>
  <c r="Z166" i="1007" s="1"/>
  <c r="Z165" i="1007" s="1"/>
  <c r="Z170" i="1007"/>
  <c r="Z171" i="1007"/>
  <c r="Z173" i="1007"/>
  <c r="Z172" i="1007" s="1"/>
  <c r="Z175" i="1007"/>
  <c r="Z174" i="1007" s="1"/>
  <c r="Z177" i="1007"/>
  <c r="Z178" i="1007"/>
  <c r="Z179" i="1007"/>
  <c r="Z180" i="1007"/>
  <c r="Z181" i="1007"/>
  <c r="Z185" i="1007"/>
  <c r="Z184" i="1007" s="1"/>
  <c r="Z183" i="1007" s="1"/>
  <c r="Z182" i="1007" s="1"/>
  <c r="Z193" i="1007"/>
  <c r="Z192" i="1007" s="1"/>
  <c r="Z191" i="1007" s="1"/>
  <c r="Z196" i="1007"/>
  <c r="Z195" i="1007" s="1"/>
  <c r="Z198" i="1007"/>
  <c r="Z197" i="1007" s="1"/>
  <c r="Z200" i="1007"/>
  <c r="Z199" i="1007" s="1"/>
  <c r="Z203" i="1007"/>
  <c r="Z202" i="1007" s="1"/>
  <c r="Z201" i="1007" s="1"/>
  <c r="Z206" i="1007"/>
  <c r="Z205" i="1007" s="1"/>
  <c r="Z204" i="1007" s="1"/>
  <c r="Z209" i="1007"/>
  <c r="Z208" i="1007" s="1"/>
  <c r="Z211" i="1007"/>
  <c r="Z210" i="1007" s="1"/>
  <c r="AA213" i="1007"/>
  <c r="AA214" i="1007"/>
  <c r="AA217" i="1007"/>
  <c r="AA216" i="1007" s="1"/>
  <c r="AA215" i="1007" s="1"/>
  <c r="AA220" i="1007"/>
  <c r="AA219" i="1007" s="1"/>
  <c r="AA218" i="1007" s="1"/>
  <c r="AA225" i="1007"/>
  <c r="AA224" i="1007" s="1"/>
  <c r="AA227" i="1007"/>
  <c r="AA226" i="1007" s="1"/>
  <c r="AA230" i="1007"/>
  <c r="AA229" i="1007" s="1"/>
  <c r="AA228" i="1007" s="1"/>
  <c r="AA235" i="1007"/>
  <c r="AA236" i="1007"/>
  <c r="AA241" i="1007"/>
  <c r="AA240" i="1007" s="1"/>
  <c r="AA239" i="1007" s="1"/>
  <c r="AA238" i="1007" s="1"/>
  <c r="AA237" i="1007" s="1"/>
  <c r="AA248" i="1007"/>
  <c r="AA247" i="1007" s="1"/>
  <c r="AA246" i="1007" s="1"/>
  <c r="AA245" i="1007" s="1"/>
  <c r="AA244" i="1007" s="1"/>
  <c r="AA253" i="1007"/>
  <c r="AA252" i="1007" s="1"/>
  <c r="AA255" i="1007"/>
  <c r="AA254" i="1007" s="1"/>
  <c r="AA257" i="1007"/>
  <c r="AA256" i="1007" s="1"/>
  <c r="AA260" i="1007"/>
  <c r="AA259" i="1007" s="1"/>
  <c r="AA258" i="1007" s="1"/>
  <c r="AA263" i="1007"/>
  <c r="AA262" i="1007" s="1"/>
  <c r="AA265" i="1007"/>
  <c r="AA264" i="1007" s="1"/>
  <c r="AA271" i="1007"/>
  <c r="AA270" i="1007" s="1"/>
  <c r="AA269" i="1007" s="1"/>
  <c r="AA268" i="1007" s="1"/>
  <c r="AA275" i="1007"/>
  <c r="AA274" i="1007" s="1"/>
  <c r="AA273" i="1007" s="1"/>
  <c r="AA272" i="1007" s="1"/>
  <c r="AA280" i="1007"/>
  <c r="AA279" i="1007" s="1"/>
  <c r="AA278" i="1007" s="1"/>
  <c r="AA277" i="1007" s="1"/>
  <c r="AA276" i="1007" s="1"/>
  <c r="Q33" i="993" s="1"/>
  <c r="X213" i="1007"/>
  <c r="X214" i="1007"/>
  <c r="X217" i="1007"/>
  <c r="X216" i="1007" s="1"/>
  <c r="X215" i="1007" s="1"/>
  <c r="X220" i="1007"/>
  <c r="X219" i="1007" s="1"/>
  <c r="X218" i="1007" s="1"/>
  <c r="X225" i="1007"/>
  <c r="X224" i="1007" s="1"/>
  <c r="X227" i="1007"/>
  <c r="X226" i="1007" s="1"/>
  <c r="X230" i="1007"/>
  <c r="X229" i="1007" s="1"/>
  <c r="X228" i="1007" s="1"/>
  <c r="X235" i="1007"/>
  <c r="X236" i="1007"/>
  <c r="X241" i="1007"/>
  <c r="X240" i="1007" s="1"/>
  <c r="X239" i="1007" s="1"/>
  <c r="X238" i="1007" s="1"/>
  <c r="X237" i="1007" s="1"/>
  <c r="X248" i="1007"/>
  <c r="X247" i="1007" s="1"/>
  <c r="X246" i="1007" s="1"/>
  <c r="X245" i="1007" s="1"/>
  <c r="X244" i="1007" s="1"/>
  <c r="X253" i="1007"/>
  <c r="X252" i="1007" s="1"/>
  <c r="X255" i="1007"/>
  <c r="X254" i="1007" s="1"/>
  <c r="X257" i="1007"/>
  <c r="X256" i="1007" s="1"/>
  <c r="X260" i="1007"/>
  <c r="X259" i="1007" s="1"/>
  <c r="X258" i="1007" s="1"/>
  <c r="X263" i="1007"/>
  <c r="X262" i="1007" s="1"/>
  <c r="X271" i="1007"/>
  <c r="X270" i="1007" s="1"/>
  <c r="X269" i="1007" s="1"/>
  <c r="X268" i="1007" s="1"/>
  <c r="X275" i="1007"/>
  <c r="X274" i="1007" s="1"/>
  <c r="X273" i="1007" s="1"/>
  <c r="X272" i="1007" s="1"/>
  <c r="Y213" i="1007"/>
  <c r="Y214" i="1007"/>
  <c r="Y217" i="1007"/>
  <c r="Y216" i="1007" s="1"/>
  <c r="Y215" i="1007" s="1"/>
  <c r="Y220" i="1007"/>
  <c r="Y219" i="1007" s="1"/>
  <c r="Y218" i="1007" s="1"/>
  <c r="Y225" i="1007"/>
  <c r="Y224" i="1007" s="1"/>
  <c r="Y227" i="1007"/>
  <c r="Y226" i="1007" s="1"/>
  <c r="Y230" i="1007"/>
  <c r="Y229" i="1007" s="1"/>
  <c r="Y228" i="1007" s="1"/>
  <c r="Y235" i="1007"/>
  <c r="Y236" i="1007"/>
  <c r="Y241" i="1007"/>
  <c r="Y240" i="1007" s="1"/>
  <c r="Y239" i="1007" s="1"/>
  <c r="Y238" i="1007" s="1"/>
  <c r="Y237" i="1007" s="1"/>
  <c r="Y248" i="1007"/>
  <c r="Y247" i="1007" s="1"/>
  <c r="Y246" i="1007" s="1"/>
  <c r="Y245" i="1007" s="1"/>
  <c r="Y244" i="1007" s="1"/>
  <c r="O31" i="993" s="1"/>
  <c r="Y253" i="1007"/>
  <c r="Y252" i="1007" s="1"/>
  <c r="Y255" i="1007"/>
  <c r="Y254" i="1007" s="1"/>
  <c r="Y257" i="1007"/>
  <c r="Y256" i="1007" s="1"/>
  <c r="Y260" i="1007"/>
  <c r="Y259" i="1007" s="1"/>
  <c r="Y258" i="1007" s="1"/>
  <c r="Y263" i="1007"/>
  <c r="Y262" i="1007" s="1"/>
  <c r="Y265" i="1007"/>
  <c r="Y264" i="1007" s="1"/>
  <c r="Y271" i="1007"/>
  <c r="Y270" i="1007" s="1"/>
  <c r="Y269" i="1007" s="1"/>
  <c r="Y268" i="1007" s="1"/>
  <c r="Y275" i="1007"/>
  <c r="Y274" i="1007" s="1"/>
  <c r="Y273" i="1007" s="1"/>
  <c r="Y272" i="1007" s="1"/>
  <c r="Y280" i="1007"/>
  <c r="Y279" i="1007" s="1"/>
  <c r="Y278" i="1007" s="1"/>
  <c r="Y277" i="1007" s="1"/>
  <c r="Y276" i="1007" s="1"/>
  <c r="O33" i="993" s="1"/>
  <c r="Z213" i="1007"/>
  <c r="Z214" i="1007"/>
  <c r="Z217" i="1007"/>
  <c r="Z216" i="1007" s="1"/>
  <c r="Z215" i="1007" s="1"/>
  <c r="Z220" i="1007"/>
  <c r="Z219" i="1007" s="1"/>
  <c r="Z218" i="1007" s="1"/>
  <c r="Z225" i="1007"/>
  <c r="Z224" i="1007" s="1"/>
  <c r="Z227" i="1007"/>
  <c r="Z226" i="1007" s="1"/>
  <c r="Z230" i="1007"/>
  <c r="Z229" i="1007" s="1"/>
  <c r="Z228" i="1007" s="1"/>
  <c r="Z235" i="1007"/>
  <c r="Z236" i="1007"/>
  <c r="Z241" i="1007"/>
  <c r="Z240" i="1007" s="1"/>
  <c r="Z239" i="1007" s="1"/>
  <c r="Z238" i="1007" s="1"/>
  <c r="Z237" i="1007" s="1"/>
  <c r="Z248" i="1007"/>
  <c r="Z247" i="1007" s="1"/>
  <c r="Z246" i="1007" s="1"/>
  <c r="Z245" i="1007" s="1"/>
  <c r="Z244" i="1007" s="1"/>
  <c r="Z253" i="1007"/>
  <c r="Z252" i="1007" s="1"/>
  <c r="Z255" i="1007"/>
  <c r="Z254" i="1007" s="1"/>
  <c r="Z257" i="1007"/>
  <c r="Z256" i="1007" s="1"/>
  <c r="Z260" i="1007"/>
  <c r="Z259" i="1007" s="1"/>
  <c r="Z258" i="1007" s="1"/>
  <c r="Z263" i="1007"/>
  <c r="Z262" i="1007" s="1"/>
  <c r="Z265" i="1007"/>
  <c r="Z264" i="1007" s="1"/>
  <c r="Z271" i="1007"/>
  <c r="Z270" i="1007" s="1"/>
  <c r="Z269" i="1007" s="1"/>
  <c r="Z268" i="1007" s="1"/>
  <c r="Z275" i="1007"/>
  <c r="Z274" i="1007" s="1"/>
  <c r="Z273" i="1007" s="1"/>
  <c r="Z272" i="1007" s="1"/>
  <c r="Z280" i="1007"/>
  <c r="Z279" i="1007" s="1"/>
  <c r="Z278" i="1007" s="1"/>
  <c r="Z277" i="1007" s="1"/>
  <c r="Z276" i="1007" s="1"/>
  <c r="P33" i="993" s="1"/>
  <c r="F644" i="1000"/>
  <c r="F861" i="1000"/>
  <c r="S860" i="1000"/>
  <c r="F459" i="1000"/>
  <c r="R458" i="1000"/>
  <c r="S1136" i="1000"/>
  <c r="S759" i="1000"/>
  <c r="F79" i="1000"/>
  <c r="R78" i="1000"/>
  <c r="Q85" i="1000"/>
  <c r="X89" i="1007"/>
  <c r="X88" i="1007" s="1"/>
  <c r="Q127" i="1000"/>
  <c r="Q124" i="1000" s="1"/>
  <c r="X131" i="1007"/>
  <c r="X130" i="1007" s="1"/>
  <c r="H172" i="1000"/>
  <c r="AA171" i="1000"/>
  <c r="Q496" i="1000"/>
  <c r="Q493" i="1000" s="1"/>
  <c r="X265" i="1007"/>
  <c r="X264" i="1007" s="1"/>
  <c r="Q52" i="1000"/>
  <c r="Q51" i="1000" s="1"/>
  <c r="AA53" i="1000"/>
  <c r="X50" i="1007" s="1"/>
  <c r="X49" i="1007" s="1"/>
  <c r="X48" i="1007" s="1"/>
  <c r="AA90" i="1000"/>
  <c r="Q938" i="1000"/>
  <c r="Q115" i="1000"/>
  <c r="Q114" i="1000" s="1"/>
  <c r="X119" i="1007"/>
  <c r="X118" i="1007" s="1"/>
  <c r="Q188" i="1000"/>
  <c r="X196" i="1007"/>
  <c r="X195" i="1007" s="1"/>
  <c r="Q49" i="1000"/>
  <c r="AA50" i="1000"/>
  <c r="X47" i="1007" s="1"/>
  <c r="X46" i="1007" s="1"/>
  <c r="Q66" i="1000"/>
  <c r="X70" i="1007"/>
  <c r="X69" i="1007" s="1"/>
  <c r="Q95" i="1000"/>
  <c r="X99" i="1007"/>
  <c r="H138" i="1000"/>
  <c r="AA137" i="1000"/>
  <c r="H174" i="1000"/>
  <c r="AA173" i="1000"/>
  <c r="H173" i="1000" s="1"/>
  <c r="Q509" i="1000"/>
  <c r="X280" i="1007"/>
  <c r="X279" i="1007" s="1"/>
  <c r="X278" i="1007" s="1"/>
  <c r="X277" i="1007" s="1"/>
  <c r="X276" i="1007" s="1"/>
  <c r="Q1203" i="1000"/>
  <c r="Q1202" i="1000" s="1"/>
  <c r="Q1299" i="1000"/>
  <c r="Q47" i="1000"/>
  <c r="X45" i="1007"/>
  <c r="X44" i="1007" s="1"/>
  <c r="H16" i="1000"/>
  <c r="AA15" i="1000"/>
  <c r="Q83" i="1000"/>
  <c r="X87" i="1007"/>
  <c r="X86" i="1007" s="1"/>
  <c r="Q100" i="1000"/>
  <c r="AA101" i="1000"/>
  <c r="X104" i="1007" s="1"/>
  <c r="X103" i="1007" s="1"/>
  <c r="H164" i="1000"/>
  <c r="AA163" i="1000"/>
  <c r="Q692" i="1000"/>
  <c r="X14" i="1007"/>
  <c r="W260" i="1007"/>
  <c r="W259" i="1007" s="1"/>
  <c r="W258" i="1007" s="1"/>
  <c r="W257" i="1007"/>
  <c r="W256" i="1007" s="1"/>
  <c r="W248" i="1007"/>
  <c r="W247" i="1007" s="1"/>
  <c r="W246" i="1007" s="1"/>
  <c r="W245" i="1007" s="1"/>
  <c r="W244" i="1007" s="1"/>
  <c r="M31" i="993" s="1"/>
  <c r="W241" i="1007"/>
  <c r="W240" i="1007" s="1"/>
  <c r="W239" i="1007" s="1"/>
  <c r="W238" i="1007" s="1"/>
  <c r="W237" i="1007" s="1"/>
  <c r="W235" i="1007"/>
  <c r="W180" i="1007"/>
  <c r="W173" i="1007"/>
  <c r="W172" i="1007" s="1"/>
  <c r="W170" i="1007"/>
  <c r="W271" i="1007"/>
  <c r="W270" i="1007" s="1"/>
  <c r="W269" i="1007" s="1"/>
  <c r="W268" i="1007" s="1"/>
  <c r="W263" i="1007"/>
  <c r="W262" i="1007" s="1"/>
  <c r="W255" i="1007"/>
  <c r="W254" i="1007" s="1"/>
  <c r="W253" i="1007"/>
  <c r="W252" i="1007" s="1"/>
  <c r="W227" i="1007"/>
  <c r="W226" i="1007" s="1"/>
  <c r="W220" i="1007"/>
  <c r="W219" i="1007" s="1"/>
  <c r="W218" i="1007" s="1"/>
  <c r="W217" i="1007"/>
  <c r="W216" i="1007" s="1"/>
  <c r="W215" i="1007" s="1"/>
  <c r="W214" i="1007"/>
  <c r="W211" i="1007"/>
  <c r="W210" i="1007" s="1"/>
  <c r="W209" i="1007"/>
  <c r="W208" i="1007" s="1"/>
  <c r="W206" i="1007"/>
  <c r="W205" i="1007" s="1"/>
  <c r="W204" i="1007" s="1"/>
  <c r="W203" i="1007"/>
  <c r="W202" i="1007" s="1"/>
  <c r="W201" i="1007" s="1"/>
  <c r="W196" i="1007"/>
  <c r="W195" i="1007" s="1"/>
  <c r="W179" i="1007"/>
  <c r="W175" i="1007"/>
  <c r="W174" i="1007" s="1"/>
  <c r="W164" i="1007"/>
  <c r="W280" i="1007"/>
  <c r="W279" i="1007" s="1"/>
  <c r="W278" i="1007" s="1"/>
  <c r="W277" i="1007" s="1"/>
  <c r="W276" i="1007" s="1"/>
  <c r="M33" i="993" s="1"/>
  <c r="W225" i="1007"/>
  <c r="W224" i="1007" s="1"/>
  <c r="W213" i="1007"/>
  <c r="W200" i="1007"/>
  <c r="W199" i="1007" s="1"/>
  <c r="W198" i="1007"/>
  <c r="W197" i="1007" s="1"/>
  <c r="W185" i="1007"/>
  <c r="W184" i="1007" s="1"/>
  <c r="W183" i="1007" s="1"/>
  <c r="W182" i="1007" s="1"/>
  <c r="W178" i="1007"/>
  <c r="W163" i="1007"/>
  <c r="W193" i="1007"/>
  <c r="W192" i="1007" s="1"/>
  <c r="W191" i="1007" s="1"/>
  <c r="W159" i="1007"/>
  <c r="W158" i="1007" s="1"/>
  <c r="W147" i="1007"/>
  <c r="W146" i="1007" s="1"/>
  <c r="W126" i="1007"/>
  <c r="W115" i="1007"/>
  <c r="W114" i="1007" s="1"/>
  <c r="W113" i="1007" s="1"/>
  <c r="W104" i="1007"/>
  <c r="W103" i="1007" s="1"/>
  <c r="W100" i="1007"/>
  <c r="W96" i="1007"/>
  <c r="W95" i="1007" s="1"/>
  <c r="W91" i="1007"/>
  <c r="W90" i="1007" s="1"/>
  <c r="W89" i="1007"/>
  <c r="W88" i="1007" s="1"/>
  <c r="W87" i="1007"/>
  <c r="W86" i="1007" s="1"/>
  <c r="W82" i="1007"/>
  <c r="W78" i="1007"/>
  <c r="W77" i="1007" s="1"/>
  <c r="W76" i="1007"/>
  <c r="W70" i="1007"/>
  <c r="W69" i="1007" s="1"/>
  <c r="W67" i="1007"/>
  <c r="W66" i="1007" s="1"/>
  <c r="W14" i="1007"/>
  <c r="T280" i="1007"/>
  <c r="T279" i="1007" s="1"/>
  <c r="T278" i="1007" s="1"/>
  <c r="T277" i="1007" s="1"/>
  <c r="T276" i="1007" s="1"/>
  <c r="J33" i="993" s="1"/>
  <c r="T275" i="1007"/>
  <c r="T274" i="1007" s="1"/>
  <c r="T273" i="1007" s="1"/>
  <c r="T272" i="1007" s="1"/>
  <c r="T271" i="1007"/>
  <c r="T270" i="1007" s="1"/>
  <c r="T269" i="1007" s="1"/>
  <c r="T268" i="1007" s="1"/>
  <c r="T265" i="1007"/>
  <c r="T264" i="1007" s="1"/>
  <c r="T263" i="1007"/>
  <c r="T262" i="1007" s="1"/>
  <c r="T260" i="1007"/>
  <c r="T259" i="1007" s="1"/>
  <c r="T258" i="1007" s="1"/>
  <c r="T257" i="1007"/>
  <c r="T256" i="1007" s="1"/>
  <c r="W275" i="1007"/>
  <c r="W274" i="1007" s="1"/>
  <c r="W273" i="1007" s="1"/>
  <c r="W272" i="1007" s="1"/>
  <c r="W236" i="1007"/>
  <c r="W230" i="1007"/>
  <c r="W229" i="1007" s="1"/>
  <c r="W228" i="1007" s="1"/>
  <c r="W181" i="1007"/>
  <c r="W156" i="1007"/>
  <c r="W155" i="1007" s="1"/>
  <c r="W154" i="1007"/>
  <c r="W153" i="1007" s="1"/>
  <c r="W144" i="1007"/>
  <c r="W141" i="1007"/>
  <c r="W140" i="1007" s="1"/>
  <c r="W133" i="1007"/>
  <c r="W132" i="1007" s="1"/>
  <c r="W125" i="1007"/>
  <c r="W123" i="1007"/>
  <c r="W122" i="1007" s="1"/>
  <c r="W110" i="1007"/>
  <c r="W109" i="1007" s="1"/>
  <c r="W99" i="1007"/>
  <c r="W75" i="1007"/>
  <c r="W72" i="1007"/>
  <c r="W71" i="1007" s="1"/>
  <c r="W57" i="1007"/>
  <c r="W56" i="1007" s="1"/>
  <c r="W55" i="1007"/>
  <c r="W54" i="1007" s="1"/>
  <c r="W50" i="1007"/>
  <c r="W49" i="1007" s="1"/>
  <c r="W48" i="1007" s="1"/>
  <c r="W33" i="1007"/>
  <c r="W32" i="1007" s="1"/>
  <c r="W31" i="1007"/>
  <c r="W30" i="1007" s="1"/>
  <c r="W17" i="1007"/>
  <c r="S280" i="1007"/>
  <c r="S279" i="1007" s="1"/>
  <c r="S278" i="1007" s="1"/>
  <c r="S277" i="1007" s="1"/>
  <c r="S276" i="1007" s="1"/>
  <c r="I33" i="993" s="1"/>
  <c r="S275" i="1007"/>
  <c r="S274" i="1007" s="1"/>
  <c r="S273" i="1007" s="1"/>
  <c r="S272" i="1007" s="1"/>
  <c r="S271" i="1007"/>
  <c r="S270" i="1007" s="1"/>
  <c r="S269" i="1007" s="1"/>
  <c r="S268" i="1007" s="1"/>
  <c r="S265" i="1007"/>
  <c r="S264" i="1007" s="1"/>
  <c r="S263" i="1007"/>
  <c r="S262" i="1007" s="1"/>
  <c r="S260" i="1007"/>
  <c r="S259" i="1007" s="1"/>
  <c r="S258" i="1007" s="1"/>
  <c r="S257" i="1007"/>
  <c r="S256" i="1007" s="1"/>
  <c r="W265" i="1007"/>
  <c r="W264" i="1007" s="1"/>
  <c r="W177" i="1007"/>
  <c r="W167" i="1007"/>
  <c r="W166" i="1007" s="1"/>
  <c r="W165" i="1007" s="1"/>
  <c r="W151" i="1007"/>
  <c r="W150" i="1007" s="1"/>
  <c r="W143" i="1007"/>
  <c r="W139" i="1007"/>
  <c r="W138" i="1007" s="1"/>
  <c r="W131" i="1007"/>
  <c r="W130" i="1007" s="1"/>
  <c r="W121" i="1007"/>
  <c r="W120" i="1007" s="1"/>
  <c r="W112" i="1007"/>
  <c r="W111" i="1007" s="1"/>
  <c r="W107" i="1007"/>
  <c r="W106" i="1007" s="1"/>
  <c r="W105" i="1007" s="1"/>
  <c r="W61" i="1007"/>
  <c r="W60" i="1007" s="1"/>
  <c r="W59" i="1007"/>
  <c r="W58" i="1007" s="1"/>
  <c r="W45" i="1007"/>
  <c r="W44" i="1007" s="1"/>
  <c r="W37" i="1007"/>
  <c r="W36" i="1007" s="1"/>
  <c r="W35" i="1007"/>
  <c r="W34" i="1007" s="1"/>
  <c r="W27" i="1007"/>
  <c r="W23" i="1007"/>
  <c r="W22" i="1007" s="1"/>
  <c r="W21" i="1007" s="1"/>
  <c r="W16" i="1007"/>
  <c r="R280" i="1007"/>
  <c r="R279" i="1007" s="1"/>
  <c r="R278" i="1007" s="1"/>
  <c r="R277" i="1007" s="1"/>
  <c r="R276" i="1007" s="1"/>
  <c r="H33" i="993" s="1"/>
  <c r="R275" i="1007"/>
  <c r="R274" i="1007" s="1"/>
  <c r="R273" i="1007" s="1"/>
  <c r="R272" i="1007" s="1"/>
  <c r="R271" i="1007"/>
  <c r="R270" i="1007" s="1"/>
  <c r="R269" i="1007" s="1"/>
  <c r="R268" i="1007" s="1"/>
  <c r="R265" i="1007"/>
  <c r="R264" i="1007" s="1"/>
  <c r="R263" i="1007"/>
  <c r="R262" i="1007" s="1"/>
  <c r="R260" i="1007"/>
  <c r="R259" i="1007" s="1"/>
  <c r="R258" i="1007" s="1"/>
  <c r="R257" i="1007"/>
  <c r="R256" i="1007" s="1"/>
  <c r="W161" i="1007"/>
  <c r="W160" i="1007" s="1"/>
  <c r="W119" i="1007"/>
  <c r="W118" i="1007" s="1"/>
  <c r="W94" i="1007"/>
  <c r="W93" i="1007" s="1"/>
  <c r="W85" i="1007"/>
  <c r="W84" i="1007" s="1"/>
  <c r="W65" i="1007"/>
  <c r="W64" i="1007" s="1"/>
  <c r="W39" i="1007"/>
  <c r="W38" i="1007" s="1"/>
  <c r="Q260" i="1007"/>
  <c r="Q259" i="1007" s="1"/>
  <c r="Q258" i="1007" s="1"/>
  <c r="R255" i="1007"/>
  <c r="R254" i="1007" s="1"/>
  <c r="R253" i="1007"/>
  <c r="R252" i="1007" s="1"/>
  <c r="R248" i="1007"/>
  <c r="R247" i="1007" s="1"/>
  <c r="R246" i="1007" s="1"/>
  <c r="R245" i="1007" s="1"/>
  <c r="R244" i="1007" s="1"/>
  <c r="H31" i="993" s="1"/>
  <c r="R241" i="1007"/>
  <c r="R240" i="1007" s="1"/>
  <c r="R239" i="1007" s="1"/>
  <c r="R238" i="1007" s="1"/>
  <c r="R237" i="1007" s="1"/>
  <c r="R236" i="1007"/>
  <c r="R235" i="1007"/>
  <c r="R230" i="1007"/>
  <c r="R229" i="1007" s="1"/>
  <c r="R228" i="1007" s="1"/>
  <c r="R227" i="1007"/>
  <c r="R226" i="1007" s="1"/>
  <c r="R225" i="1007"/>
  <c r="R224" i="1007" s="1"/>
  <c r="R220" i="1007"/>
  <c r="R219" i="1007" s="1"/>
  <c r="R218" i="1007" s="1"/>
  <c r="R217" i="1007"/>
  <c r="R216" i="1007" s="1"/>
  <c r="R215" i="1007" s="1"/>
  <c r="R214" i="1007"/>
  <c r="R213" i="1007"/>
  <c r="R211" i="1007"/>
  <c r="R210" i="1007" s="1"/>
  <c r="R209" i="1007"/>
  <c r="R208" i="1007" s="1"/>
  <c r="R206" i="1007"/>
  <c r="R205" i="1007" s="1"/>
  <c r="R204" i="1007" s="1"/>
  <c r="R203" i="1007"/>
  <c r="R202" i="1007" s="1"/>
  <c r="R201" i="1007" s="1"/>
  <c r="R200" i="1007"/>
  <c r="R199" i="1007" s="1"/>
  <c r="R198" i="1007"/>
  <c r="R197" i="1007" s="1"/>
  <c r="R196" i="1007"/>
  <c r="R195" i="1007" s="1"/>
  <c r="R193" i="1007"/>
  <c r="R192" i="1007" s="1"/>
  <c r="R191" i="1007" s="1"/>
  <c r="R185" i="1007"/>
  <c r="R184" i="1007" s="1"/>
  <c r="R183" i="1007" s="1"/>
  <c r="R182" i="1007" s="1"/>
  <c r="R181" i="1007"/>
  <c r="R180" i="1007"/>
  <c r="R179" i="1007"/>
  <c r="R178" i="1007"/>
  <c r="R177" i="1007"/>
  <c r="R175" i="1007"/>
  <c r="R174" i="1007" s="1"/>
  <c r="R173" i="1007"/>
  <c r="R172" i="1007" s="1"/>
  <c r="R171" i="1007"/>
  <c r="R170" i="1007"/>
  <c r="R167" i="1007"/>
  <c r="R166" i="1007" s="1"/>
  <c r="R165" i="1007" s="1"/>
  <c r="R164" i="1007"/>
  <c r="R163" i="1007"/>
  <c r="R161" i="1007"/>
  <c r="R160" i="1007" s="1"/>
  <c r="R159" i="1007"/>
  <c r="R158" i="1007" s="1"/>
  <c r="R156" i="1007"/>
  <c r="R155" i="1007" s="1"/>
  <c r="R154" i="1007"/>
  <c r="R153" i="1007" s="1"/>
  <c r="R151" i="1007"/>
  <c r="R150" i="1007" s="1"/>
  <c r="R149" i="1007"/>
  <c r="R148" i="1007" s="1"/>
  <c r="R147" i="1007"/>
  <c r="R146" i="1007" s="1"/>
  <c r="R144" i="1007"/>
  <c r="R143" i="1007"/>
  <c r="R141" i="1007"/>
  <c r="R140" i="1007" s="1"/>
  <c r="R139" i="1007"/>
  <c r="R138" i="1007" s="1"/>
  <c r="R136" i="1007"/>
  <c r="R135" i="1007" s="1"/>
  <c r="R134" i="1007" s="1"/>
  <c r="R133" i="1007"/>
  <c r="R132" i="1007" s="1"/>
  <c r="Q131" i="1007"/>
  <c r="Q130" i="1007" s="1"/>
  <c r="T129" i="1007"/>
  <c r="T128" i="1007" s="1"/>
  <c r="R126" i="1007"/>
  <c r="R125" i="1007"/>
  <c r="Q123" i="1007"/>
  <c r="Q122" i="1007" s="1"/>
  <c r="T121" i="1007"/>
  <c r="T120" i="1007" s="1"/>
  <c r="S119" i="1007"/>
  <c r="S118" i="1007" s="1"/>
  <c r="T115" i="1007"/>
  <c r="T114" i="1007" s="1"/>
  <c r="T113" i="1007" s="1"/>
  <c r="R112" i="1007"/>
  <c r="R111" i="1007" s="1"/>
  <c r="Q110" i="1007"/>
  <c r="Q109" i="1007" s="1"/>
  <c r="S107" i="1007"/>
  <c r="S106" i="1007" s="1"/>
  <c r="S105" i="1007" s="1"/>
  <c r="Q104" i="1007"/>
  <c r="Q103" i="1007" s="1"/>
  <c r="T102" i="1007"/>
  <c r="T101" i="1007" s="1"/>
  <c r="S100" i="1007"/>
  <c r="S99" i="1007"/>
  <c r="S96" i="1007"/>
  <c r="S95" i="1007" s="1"/>
  <c r="Q94" i="1007"/>
  <c r="Q93" i="1007" s="1"/>
  <c r="Q91" i="1007"/>
  <c r="Q90" i="1007" s="1"/>
  <c r="S89" i="1007"/>
  <c r="S88" i="1007" s="1"/>
  <c r="Q87" i="1007"/>
  <c r="Q86" i="1007" s="1"/>
  <c r="S85" i="1007"/>
  <c r="S84" i="1007" s="1"/>
  <c r="Q83" i="1007"/>
  <c r="Q82" i="1007"/>
  <c r="S78" i="1007"/>
  <c r="S77" i="1007" s="1"/>
  <c r="Q76" i="1007"/>
  <c r="Q75" i="1007"/>
  <c r="Q72" i="1007"/>
  <c r="Q71" i="1007" s="1"/>
  <c r="S70" i="1007"/>
  <c r="S69" i="1007" s="1"/>
  <c r="S67" i="1007"/>
  <c r="S66" i="1007" s="1"/>
  <c r="R65" i="1007"/>
  <c r="R64" i="1007" s="1"/>
  <c r="T63" i="1007"/>
  <c r="T62" i="1007" s="1"/>
  <c r="S61" i="1007"/>
  <c r="S60" i="1007" s="1"/>
  <c r="Q59" i="1007"/>
  <c r="Q58" i="1007" s="1"/>
  <c r="S57" i="1007"/>
  <c r="S56" i="1007" s="1"/>
  <c r="Q55" i="1007"/>
  <c r="Q54" i="1007" s="1"/>
  <c r="R50" i="1007"/>
  <c r="R49" i="1007" s="1"/>
  <c r="R48" i="1007" s="1"/>
  <c r="R47" i="1007"/>
  <c r="R46" i="1007" s="1"/>
  <c r="Q45" i="1007"/>
  <c r="Q44" i="1007" s="1"/>
  <c r="S41" i="1007"/>
  <c r="S40" i="1007" s="1"/>
  <c r="Q39" i="1007"/>
  <c r="Q38" i="1007" s="1"/>
  <c r="T37" i="1007"/>
  <c r="T36" i="1007" s="1"/>
  <c r="S35" i="1007"/>
  <c r="S34" i="1007" s="1"/>
  <c r="Q33" i="1007"/>
  <c r="Q32" i="1007" s="1"/>
  <c r="T31" i="1007"/>
  <c r="T30" i="1007" s="1"/>
  <c r="S27" i="1007"/>
  <c r="S26" i="1007"/>
  <c r="S23" i="1007"/>
  <c r="S22" i="1007" s="1"/>
  <c r="S21" i="1007" s="1"/>
  <c r="S17" i="1007"/>
  <c r="S16" i="1007"/>
  <c r="S15" i="1007"/>
  <c r="S14" i="1007"/>
  <c r="P275" i="1007"/>
  <c r="P274" i="1007" s="1"/>
  <c r="P273" i="1007" s="1"/>
  <c r="P272" i="1007" s="1"/>
  <c r="P260" i="1007"/>
  <c r="P259" i="1007" s="1"/>
  <c r="P258" i="1007" s="1"/>
  <c r="P253" i="1007"/>
  <c r="P252" i="1007" s="1"/>
  <c r="P230" i="1007"/>
  <c r="P229" i="1007" s="1"/>
  <c r="P228" i="1007" s="1"/>
  <c r="P214" i="1007"/>
  <c r="P209" i="1007"/>
  <c r="P208" i="1007" s="1"/>
  <c r="P193" i="1007"/>
  <c r="P192" i="1007" s="1"/>
  <c r="P191" i="1007" s="1"/>
  <c r="P181" i="1007"/>
  <c r="P177" i="1007"/>
  <c r="P171" i="1007"/>
  <c r="P164" i="1007"/>
  <c r="P159" i="1007"/>
  <c r="P158" i="1007" s="1"/>
  <c r="P151" i="1007"/>
  <c r="P150" i="1007" s="1"/>
  <c r="P141" i="1007"/>
  <c r="P140" i="1007" s="1"/>
  <c r="P123" i="1007"/>
  <c r="P122" i="1007" s="1"/>
  <c r="P104" i="1007"/>
  <c r="P103" i="1007" s="1"/>
  <c r="P99" i="1007"/>
  <c r="P94" i="1007"/>
  <c r="P93" i="1007" s="1"/>
  <c r="P87" i="1007"/>
  <c r="P86" i="1007" s="1"/>
  <c r="P82" i="1007"/>
  <c r="P67" i="1007"/>
  <c r="P66" i="1007" s="1"/>
  <c r="P57" i="1007"/>
  <c r="P56" i="1007" s="1"/>
  <c r="P47" i="1007"/>
  <c r="P46" i="1007" s="1"/>
  <c r="P39" i="1007"/>
  <c r="P38" i="1007" s="1"/>
  <c r="P27" i="1007"/>
  <c r="P17" i="1007"/>
  <c r="W171" i="1007"/>
  <c r="W102" i="1007"/>
  <c r="W101" i="1007" s="1"/>
  <c r="Q263" i="1007"/>
  <c r="Q262" i="1007" s="1"/>
  <c r="Q255" i="1007"/>
  <c r="Q254" i="1007" s="1"/>
  <c r="Q253" i="1007"/>
  <c r="Q252" i="1007" s="1"/>
  <c r="Q248" i="1007"/>
  <c r="Q247" i="1007" s="1"/>
  <c r="Q246" i="1007" s="1"/>
  <c r="Q245" i="1007" s="1"/>
  <c r="Q244" i="1007" s="1"/>
  <c r="G31" i="993" s="1"/>
  <c r="Q241" i="1007"/>
  <c r="Q240" i="1007" s="1"/>
  <c r="Q239" i="1007" s="1"/>
  <c r="Q238" i="1007" s="1"/>
  <c r="Q237" i="1007" s="1"/>
  <c r="Q236" i="1007"/>
  <c r="Q235" i="1007"/>
  <c r="Q230" i="1007"/>
  <c r="Q229" i="1007" s="1"/>
  <c r="Q228" i="1007" s="1"/>
  <c r="Q227" i="1007"/>
  <c r="Q226" i="1007" s="1"/>
  <c r="Q225" i="1007"/>
  <c r="Q224" i="1007" s="1"/>
  <c r="Q220" i="1007"/>
  <c r="Q219" i="1007" s="1"/>
  <c r="Q218" i="1007" s="1"/>
  <c r="Q217" i="1007"/>
  <c r="Q216" i="1007" s="1"/>
  <c r="Q215" i="1007" s="1"/>
  <c r="Q214" i="1007"/>
  <c r="Q213" i="1007"/>
  <c r="Q211" i="1007"/>
  <c r="Q210" i="1007" s="1"/>
  <c r="Q209" i="1007"/>
  <c r="Q208" i="1007" s="1"/>
  <c r="Q206" i="1007"/>
  <c r="Q205" i="1007" s="1"/>
  <c r="Q204" i="1007" s="1"/>
  <c r="Q203" i="1007"/>
  <c r="Q202" i="1007" s="1"/>
  <c r="Q201" i="1007" s="1"/>
  <c r="Q200" i="1007"/>
  <c r="Q199" i="1007" s="1"/>
  <c r="Q198" i="1007"/>
  <c r="Q197" i="1007" s="1"/>
  <c r="Q196" i="1007"/>
  <c r="Q195" i="1007" s="1"/>
  <c r="Q193" i="1007"/>
  <c r="Q192" i="1007" s="1"/>
  <c r="Q191" i="1007" s="1"/>
  <c r="Q185" i="1007"/>
  <c r="Q184" i="1007" s="1"/>
  <c r="Q183" i="1007" s="1"/>
  <c r="Q182" i="1007" s="1"/>
  <c r="Q181" i="1007"/>
  <c r="Q180" i="1007"/>
  <c r="Q179" i="1007"/>
  <c r="Q178" i="1007"/>
  <c r="Q177" i="1007"/>
  <c r="Q175" i="1007"/>
  <c r="Q174" i="1007" s="1"/>
  <c r="Q173" i="1007"/>
  <c r="Q172" i="1007" s="1"/>
  <c r="Q171" i="1007"/>
  <c r="Q170" i="1007"/>
  <c r="Q167" i="1007"/>
  <c r="Q166" i="1007" s="1"/>
  <c r="Q165" i="1007" s="1"/>
  <c r="Q164" i="1007"/>
  <c r="Q163" i="1007"/>
  <c r="Q161" i="1007"/>
  <c r="Q160" i="1007" s="1"/>
  <c r="Q159" i="1007"/>
  <c r="Q158" i="1007" s="1"/>
  <c r="Q156" i="1007"/>
  <c r="Q155" i="1007" s="1"/>
  <c r="Q154" i="1007"/>
  <c r="Q153" i="1007" s="1"/>
  <c r="Q151" i="1007"/>
  <c r="Q150" i="1007" s="1"/>
  <c r="Q149" i="1007"/>
  <c r="Q148" i="1007" s="1"/>
  <c r="Q147" i="1007"/>
  <c r="Q146" i="1007" s="1"/>
  <c r="Q144" i="1007"/>
  <c r="Q143" i="1007"/>
  <c r="Q141" i="1007"/>
  <c r="Q140" i="1007" s="1"/>
  <c r="Q139" i="1007"/>
  <c r="Q138" i="1007" s="1"/>
  <c r="Q136" i="1007"/>
  <c r="Q135" i="1007" s="1"/>
  <c r="Q134" i="1007" s="1"/>
  <c r="Q133" i="1007"/>
  <c r="Q132" i="1007" s="1"/>
  <c r="T131" i="1007"/>
  <c r="T130" i="1007" s="1"/>
  <c r="S129" i="1007"/>
  <c r="S128" i="1007" s="1"/>
  <c r="Q126" i="1007"/>
  <c r="Q125" i="1007"/>
  <c r="T123" i="1007"/>
  <c r="T122" i="1007" s="1"/>
  <c r="S121" i="1007"/>
  <c r="S120" i="1007" s="1"/>
  <c r="R119" i="1007"/>
  <c r="R118" i="1007" s="1"/>
  <c r="S115" i="1007"/>
  <c r="S114" i="1007" s="1"/>
  <c r="S113" i="1007" s="1"/>
  <c r="Q112" i="1007"/>
  <c r="Q111" i="1007" s="1"/>
  <c r="T110" i="1007"/>
  <c r="T109" i="1007" s="1"/>
  <c r="R107" i="1007"/>
  <c r="R106" i="1007" s="1"/>
  <c r="R105" i="1007" s="1"/>
  <c r="T104" i="1007"/>
  <c r="T103" i="1007" s="1"/>
  <c r="S102" i="1007"/>
  <c r="S101" i="1007" s="1"/>
  <c r="R100" i="1007"/>
  <c r="R99" i="1007"/>
  <c r="R96" i="1007"/>
  <c r="R95" i="1007" s="1"/>
  <c r="T94" i="1007"/>
  <c r="T93" i="1007" s="1"/>
  <c r="T91" i="1007"/>
  <c r="T90" i="1007" s="1"/>
  <c r="R89" i="1007"/>
  <c r="R88" i="1007" s="1"/>
  <c r="T87" i="1007"/>
  <c r="T86" i="1007" s="1"/>
  <c r="R85" i="1007"/>
  <c r="R84" i="1007" s="1"/>
  <c r="T83" i="1007"/>
  <c r="T82" i="1007"/>
  <c r="R78" i="1007"/>
  <c r="R77" i="1007" s="1"/>
  <c r="T76" i="1007"/>
  <c r="T75" i="1007"/>
  <c r="T72" i="1007"/>
  <c r="T71" i="1007" s="1"/>
  <c r="R70" i="1007"/>
  <c r="R69" i="1007" s="1"/>
  <c r="R67" i="1007"/>
  <c r="R66" i="1007" s="1"/>
  <c r="Q65" i="1007"/>
  <c r="Q64" i="1007" s="1"/>
  <c r="S63" i="1007"/>
  <c r="S62" i="1007" s="1"/>
  <c r="R61" i="1007"/>
  <c r="R60" i="1007" s="1"/>
  <c r="T59" i="1007"/>
  <c r="T58" i="1007" s="1"/>
  <c r="R57" i="1007"/>
  <c r="R56" i="1007" s="1"/>
  <c r="T55" i="1007"/>
  <c r="T54" i="1007" s="1"/>
  <c r="Q50" i="1007"/>
  <c r="Q49" i="1007" s="1"/>
  <c r="Q48" i="1007" s="1"/>
  <c r="Q47" i="1007"/>
  <c r="Q46" i="1007" s="1"/>
  <c r="T45" i="1007"/>
  <c r="T44" i="1007" s="1"/>
  <c r="R41" i="1007"/>
  <c r="R40" i="1007" s="1"/>
  <c r="T39" i="1007"/>
  <c r="T38" i="1007" s="1"/>
  <c r="S37" i="1007"/>
  <c r="S36" i="1007" s="1"/>
  <c r="R35" i="1007"/>
  <c r="R34" i="1007" s="1"/>
  <c r="T33" i="1007"/>
  <c r="T32" i="1007" s="1"/>
  <c r="S31" i="1007"/>
  <c r="S30" i="1007" s="1"/>
  <c r="R27" i="1007"/>
  <c r="R26" i="1007"/>
  <c r="R23" i="1007"/>
  <c r="R22" i="1007" s="1"/>
  <c r="R21" i="1007" s="1"/>
  <c r="R17" i="1007"/>
  <c r="R16" i="1007"/>
  <c r="R15" i="1007"/>
  <c r="R14" i="1007"/>
  <c r="P271" i="1007"/>
  <c r="P270" i="1007" s="1"/>
  <c r="P269" i="1007" s="1"/>
  <c r="P268" i="1007" s="1"/>
  <c r="P248" i="1007"/>
  <c r="P247" i="1007" s="1"/>
  <c r="P246" i="1007" s="1"/>
  <c r="P245" i="1007" s="1"/>
  <c r="P244" i="1007" s="1"/>
  <c r="P236" i="1007"/>
  <c r="P227" i="1007"/>
  <c r="P226" i="1007" s="1"/>
  <c r="P220" i="1007"/>
  <c r="P219" i="1007" s="1"/>
  <c r="P218" i="1007" s="1"/>
  <c r="P213" i="1007"/>
  <c r="P200" i="1007"/>
  <c r="P199" i="1007" s="1"/>
  <c r="P180" i="1007"/>
  <c r="P175" i="1007"/>
  <c r="P174" i="1007" s="1"/>
  <c r="P170" i="1007"/>
  <c r="P163" i="1007"/>
  <c r="P144" i="1007"/>
  <c r="P139" i="1007"/>
  <c r="P138" i="1007" s="1"/>
  <c r="P129" i="1007"/>
  <c r="P128" i="1007" s="1"/>
  <c r="P115" i="1007"/>
  <c r="P114" i="1007" s="1"/>
  <c r="P113" i="1007" s="1"/>
  <c r="P110" i="1007"/>
  <c r="P109" i="1007" s="1"/>
  <c r="P91" i="1007"/>
  <c r="P90" i="1007" s="1"/>
  <c r="P78" i="1007"/>
  <c r="P77" i="1007" s="1"/>
  <c r="P72" i="1007"/>
  <c r="P71" i="1007" s="1"/>
  <c r="P61" i="1007"/>
  <c r="P60" i="1007" s="1"/>
  <c r="P55" i="1007"/>
  <c r="P54" i="1007" s="1"/>
  <c r="P33" i="1007"/>
  <c r="P32" i="1007" s="1"/>
  <c r="P26" i="1007"/>
  <c r="P16" i="1007"/>
  <c r="W129" i="1007"/>
  <c r="W128" i="1007" s="1"/>
  <c r="W83" i="1007"/>
  <c r="W63" i="1007"/>
  <c r="W62" i="1007" s="1"/>
  <c r="W47" i="1007"/>
  <c r="W46" i="1007" s="1"/>
  <c r="W41" i="1007"/>
  <c r="W40" i="1007" s="1"/>
  <c r="Q280" i="1007"/>
  <c r="Q279" i="1007" s="1"/>
  <c r="Q278" i="1007" s="1"/>
  <c r="Q277" i="1007" s="1"/>
  <c r="Q276" i="1007" s="1"/>
  <c r="G33" i="993" s="1"/>
  <c r="T255" i="1007"/>
  <c r="T254" i="1007" s="1"/>
  <c r="T253" i="1007"/>
  <c r="T252" i="1007" s="1"/>
  <c r="T248" i="1007"/>
  <c r="T247" i="1007" s="1"/>
  <c r="T246" i="1007" s="1"/>
  <c r="T245" i="1007" s="1"/>
  <c r="T244" i="1007" s="1"/>
  <c r="J31" i="993" s="1"/>
  <c r="T241" i="1007"/>
  <c r="T240" i="1007" s="1"/>
  <c r="T239" i="1007" s="1"/>
  <c r="T238" i="1007" s="1"/>
  <c r="T237" i="1007" s="1"/>
  <c r="T236" i="1007"/>
  <c r="T235" i="1007"/>
  <c r="T230" i="1007"/>
  <c r="T229" i="1007" s="1"/>
  <c r="T228" i="1007" s="1"/>
  <c r="T227" i="1007"/>
  <c r="T226" i="1007" s="1"/>
  <c r="T225" i="1007"/>
  <c r="T224" i="1007" s="1"/>
  <c r="T220" i="1007"/>
  <c r="T219" i="1007" s="1"/>
  <c r="T218" i="1007" s="1"/>
  <c r="T217" i="1007"/>
  <c r="T216" i="1007" s="1"/>
  <c r="T215" i="1007" s="1"/>
  <c r="T214" i="1007"/>
  <c r="T213" i="1007"/>
  <c r="T211" i="1007"/>
  <c r="T210" i="1007" s="1"/>
  <c r="T209" i="1007"/>
  <c r="T208" i="1007" s="1"/>
  <c r="T206" i="1007"/>
  <c r="T205" i="1007" s="1"/>
  <c r="T204" i="1007" s="1"/>
  <c r="T203" i="1007"/>
  <c r="T202" i="1007" s="1"/>
  <c r="T201" i="1007" s="1"/>
  <c r="T200" i="1007"/>
  <c r="T199" i="1007" s="1"/>
  <c r="T198" i="1007"/>
  <c r="T197" i="1007" s="1"/>
  <c r="T196" i="1007"/>
  <c r="T195" i="1007" s="1"/>
  <c r="T193" i="1007"/>
  <c r="T192" i="1007" s="1"/>
  <c r="T191" i="1007" s="1"/>
  <c r="T185" i="1007"/>
  <c r="T184" i="1007" s="1"/>
  <c r="T183" i="1007" s="1"/>
  <c r="T182" i="1007" s="1"/>
  <c r="T181" i="1007"/>
  <c r="T180" i="1007"/>
  <c r="T179" i="1007"/>
  <c r="T178" i="1007"/>
  <c r="T177" i="1007"/>
  <c r="T175" i="1007"/>
  <c r="T174" i="1007" s="1"/>
  <c r="T173" i="1007"/>
  <c r="T172" i="1007" s="1"/>
  <c r="T171" i="1007"/>
  <c r="T170" i="1007"/>
  <c r="T167" i="1007"/>
  <c r="T166" i="1007" s="1"/>
  <c r="T165" i="1007" s="1"/>
  <c r="T164" i="1007"/>
  <c r="T163" i="1007"/>
  <c r="T161" i="1007"/>
  <c r="T160" i="1007" s="1"/>
  <c r="T159" i="1007"/>
  <c r="T158" i="1007" s="1"/>
  <c r="T156" i="1007"/>
  <c r="T155" i="1007" s="1"/>
  <c r="T154" i="1007"/>
  <c r="T153" i="1007" s="1"/>
  <c r="T151" i="1007"/>
  <c r="T150" i="1007" s="1"/>
  <c r="T149" i="1007"/>
  <c r="T148" i="1007" s="1"/>
  <c r="T147" i="1007"/>
  <c r="T146" i="1007" s="1"/>
  <c r="T144" i="1007"/>
  <c r="T143" i="1007"/>
  <c r="T141" i="1007"/>
  <c r="T140" i="1007" s="1"/>
  <c r="T139" i="1007"/>
  <c r="T138" i="1007" s="1"/>
  <c r="T136" i="1007"/>
  <c r="T135" i="1007" s="1"/>
  <c r="T134" i="1007" s="1"/>
  <c r="T133" i="1007"/>
  <c r="T132" i="1007" s="1"/>
  <c r="S131" i="1007"/>
  <c r="S130" i="1007" s="1"/>
  <c r="R129" i="1007"/>
  <c r="R128" i="1007" s="1"/>
  <c r="T126" i="1007"/>
  <c r="T125" i="1007"/>
  <c r="S123" i="1007"/>
  <c r="S122" i="1007" s="1"/>
  <c r="R121" i="1007"/>
  <c r="R120" i="1007" s="1"/>
  <c r="Q119" i="1007"/>
  <c r="Q118" i="1007" s="1"/>
  <c r="R115" i="1007"/>
  <c r="R114" i="1007" s="1"/>
  <c r="R113" i="1007" s="1"/>
  <c r="T112" i="1007"/>
  <c r="T111" i="1007" s="1"/>
  <c r="S110" i="1007"/>
  <c r="S109" i="1007" s="1"/>
  <c r="Q107" i="1007"/>
  <c r="Q106" i="1007" s="1"/>
  <c r="Q105" i="1007" s="1"/>
  <c r="S104" i="1007"/>
  <c r="S103" i="1007" s="1"/>
  <c r="R102" i="1007"/>
  <c r="R101" i="1007" s="1"/>
  <c r="Q100" i="1007"/>
  <c r="Q99" i="1007"/>
  <c r="Q96" i="1007"/>
  <c r="Q95" i="1007" s="1"/>
  <c r="S94" i="1007"/>
  <c r="S93" i="1007" s="1"/>
  <c r="S91" i="1007"/>
  <c r="S90" i="1007" s="1"/>
  <c r="Q89" i="1007"/>
  <c r="Q88" i="1007" s="1"/>
  <c r="S87" i="1007"/>
  <c r="S86" i="1007" s="1"/>
  <c r="Q85" i="1007"/>
  <c r="Q84" i="1007" s="1"/>
  <c r="S83" i="1007"/>
  <c r="S82" i="1007"/>
  <c r="Q78" i="1007"/>
  <c r="Q77" i="1007" s="1"/>
  <c r="S76" i="1007"/>
  <c r="S75" i="1007"/>
  <c r="S72" i="1007"/>
  <c r="S71" i="1007" s="1"/>
  <c r="Q70" i="1007"/>
  <c r="Q69" i="1007" s="1"/>
  <c r="Q67" i="1007"/>
  <c r="Q66" i="1007" s="1"/>
  <c r="T65" i="1007"/>
  <c r="T64" i="1007" s="1"/>
  <c r="R63" i="1007"/>
  <c r="R62" i="1007" s="1"/>
  <c r="Q61" i="1007"/>
  <c r="Q60" i="1007" s="1"/>
  <c r="S59" i="1007"/>
  <c r="S58" i="1007" s="1"/>
  <c r="Q57" i="1007"/>
  <c r="Q56" i="1007" s="1"/>
  <c r="S55" i="1007"/>
  <c r="S54" i="1007" s="1"/>
  <c r="T50" i="1007"/>
  <c r="T49" i="1007" s="1"/>
  <c r="T48" i="1007" s="1"/>
  <c r="T47" i="1007"/>
  <c r="T46" i="1007" s="1"/>
  <c r="S45" i="1007"/>
  <c r="S44" i="1007" s="1"/>
  <c r="Q41" i="1007"/>
  <c r="Q40" i="1007" s="1"/>
  <c r="S39" i="1007"/>
  <c r="S38" i="1007" s="1"/>
  <c r="R37" i="1007"/>
  <c r="R36" i="1007" s="1"/>
  <c r="Q35" i="1007"/>
  <c r="Q34" i="1007" s="1"/>
  <c r="S33" i="1007"/>
  <c r="S32" i="1007" s="1"/>
  <c r="R31" i="1007"/>
  <c r="R30" i="1007" s="1"/>
  <c r="Q27" i="1007"/>
  <c r="Q26" i="1007"/>
  <c r="Q23" i="1007"/>
  <c r="Q22" i="1007" s="1"/>
  <c r="Q21" i="1007" s="1"/>
  <c r="Q17" i="1007"/>
  <c r="Q16" i="1007"/>
  <c r="Q15" i="1007"/>
  <c r="Q14" i="1007"/>
  <c r="P265" i="1007"/>
  <c r="P264" i="1007" s="1"/>
  <c r="P257" i="1007"/>
  <c r="P256" i="1007" s="1"/>
  <c r="P235" i="1007"/>
  <c r="P217" i="1007"/>
  <c r="P216" i="1007" s="1"/>
  <c r="P215" i="1007" s="1"/>
  <c r="P211" i="1007"/>
  <c r="P210" i="1007" s="1"/>
  <c r="P206" i="1007"/>
  <c r="P205" i="1007" s="1"/>
  <c r="P204" i="1007" s="1"/>
  <c r="P198" i="1007"/>
  <c r="P197" i="1007" s="1"/>
  <c r="P185" i="1007"/>
  <c r="P184" i="1007" s="1"/>
  <c r="P183" i="1007" s="1"/>
  <c r="P182" i="1007" s="1"/>
  <c r="P179" i="1007"/>
  <c r="P167" i="1007"/>
  <c r="P166" i="1007" s="1"/>
  <c r="P165" i="1007" s="1"/>
  <c r="P156" i="1007"/>
  <c r="P155" i="1007" s="1"/>
  <c r="P149" i="1007"/>
  <c r="P148" i="1007" s="1"/>
  <c r="P143" i="1007"/>
  <c r="P133" i="1007"/>
  <c r="P132" i="1007" s="1"/>
  <c r="P126" i="1007"/>
  <c r="P121" i="1007"/>
  <c r="P120" i="1007" s="1"/>
  <c r="P107" i="1007"/>
  <c r="P106" i="1007" s="1"/>
  <c r="P105" i="1007" s="1"/>
  <c r="P102" i="1007"/>
  <c r="P101" i="1007" s="1"/>
  <c r="P96" i="1007"/>
  <c r="P95" i="1007" s="1"/>
  <c r="P85" i="1007"/>
  <c r="P84" i="1007" s="1"/>
  <c r="P76" i="1007"/>
  <c r="P65" i="1007"/>
  <c r="P64" i="1007" s="1"/>
  <c r="P59" i="1007"/>
  <c r="P58" i="1007" s="1"/>
  <c r="P45" i="1007"/>
  <c r="P44" i="1007" s="1"/>
  <c r="P37" i="1007"/>
  <c r="P36" i="1007" s="1"/>
  <c r="P31" i="1007"/>
  <c r="P30" i="1007" s="1"/>
  <c r="P23" i="1007"/>
  <c r="P22" i="1007" s="1"/>
  <c r="P21" i="1007" s="1"/>
  <c r="P15" i="1007"/>
  <c r="W26" i="1007"/>
  <c r="Q275" i="1007"/>
  <c r="Q274" i="1007" s="1"/>
  <c r="Q273" i="1007" s="1"/>
  <c r="Q272" i="1007" s="1"/>
  <c r="Q257" i="1007"/>
  <c r="Q256" i="1007" s="1"/>
  <c r="S248" i="1007"/>
  <c r="S247" i="1007" s="1"/>
  <c r="S246" i="1007" s="1"/>
  <c r="S245" i="1007" s="1"/>
  <c r="S244" i="1007" s="1"/>
  <c r="I31" i="993" s="1"/>
  <c r="S235" i="1007"/>
  <c r="S227" i="1007"/>
  <c r="S226" i="1007" s="1"/>
  <c r="S211" i="1007"/>
  <c r="S210" i="1007" s="1"/>
  <c r="S203" i="1007"/>
  <c r="S202" i="1007" s="1"/>
  <c r="S201" i="1007" s="1"/>
  <c r="S179" i="1007"/>
  <c r="S175" i="1007"/>
  <c r="S174" i="1007" s="1"/>
  <c r="S171" i="1007"/>
  <c r="S167" i="1007"/>
  <c r="S166" i="1007" s="1"/>
  <c r="S165" i="1007" s="1"/>
  <c r="S163" i="1007"/>
  <c r="S159" i="1007"/>
  <c r="S158" i="1007" s="1"/>
  <c r="S151" i="1007"/>
  <c r="S150" i="1007" s="1"/>
  <c r="S147" i="1007"/>
  <c r="S146" i="1007" s="1"/>
  <c r="S143" i="1007"/>
  <c r="S139" i="1007"/>
  <c r="S138" i="1007" s="1"/>
  <c r="R131" i="1007"/>
  <c r="R130" i="1007" s="1"/>
  <c r="S126" i="1007"/>
  <c r="S112" i="1007"/>
  <c r="S111" i="1007" s="1"/>
  <c r="T107" i="1007"/>
  <c r="T106" i="1007" s="1"/>
  <c r="T105" i="1007" s="1"/>
  <c r="R87" i="1007"/>
  <c r="R86" i="1007" s="1"/>
  <c r="R82" i="1007"/>
  <c r="R76" i="1007"/>
  <c r="T70" i="1007"/>
  <c r="T69" i="1007" s="1"/>
  <c r="S65" i="1007"/>
  <c r="S64" i="1007" s="1"/>
  <c r="R55" i="1007"/>
  <c r="R54" i="1007" s="1"/>
  <c r="R33" i="1007"/>
  <c r="R32" i="1007" s="1"/>
  <c r="T27" i="1007"/>
  <c r="T14" i="1007"/>
  <c r="P280" i="1007"/>
  <c r="P279" i="1007" s="1"/>
  <c r="P278" i="1007" s="1"/>
  <c r="P277" i="1007" s="1"/>
  <c r="P276" i="1007" s="1"/>
  <c r="P203" i="1007"/>
  <c r="P202" i="1007" s="1"/>
  <c r="P201" i="1007" s="1"/>
  <c r="P173" i="1007"/>
  <c r="P172" i="1007" s="1"/>
  <c r="P147" i="1007"/>
  <c r="P146" i="1007" s="1"/>
  <c r="P125" i="1007"/>
  <c r="P100" i="1007"/>
  <c r="P75" i="1007"/>
  <c r="P50" i="1007"/>
  <c r="P49" i="1007" s="1"/>
  <c r="P48" i="1007" s="1"/>
  <c r="W136" i="1007"/>
  <c r="W135" i="1007" s="1"/>
  <c r="W134" i="1007" s="1"/>
  <c r="Q271" i="1007"/>
  <c r="Q270" i="1007" s="1"/>
  <c r="Q269" i="1007" s="1"/>
  <c r="Q268" i="1007" s="1"/>
  <c r="S255" i="1007"/>
  <c r="S254" i="1007" s="1"/>
  <c r="S230" i="1007"/>
  <c r="S229" i="1007" s="1"/>
  <c r="S228" i="1007" s="1"/>
  <c r="S214" i="1007"/>
  <c r="S206" i="1007"/>
  <c r="S205" i="1007" s="1"/>
  <c r="S204" i="1007" s="1"/>
  <c r="S198" i="1007"/>
  <c r="S197" i="1007" s="1"/>
  <c r="S178" i="1007"/>
  <c r="S170" i="1007"/>
  <c r="S154" i="1007"/>
  <c r="S153" i="1007" s="1"/>
  <c r="S125" i="1007"/>
  <c r="Q121" i="1007"/>
  <c r="Q120" i="1007" s="1"/>
  <c r="Q102" i="1007"/>
  <c r="Q101" i="1007" s="1"/>
  <c r="T96" i="1007"/>
  <c r="T95" i="1007" s="1"/>
  <c r="R91" i="1007"/>
  <c r="R90" i="1007" s="1"/>
  <c r="T85" i="1007"/>
  <c r="T84" i="1007" s="1"/>
  <c r="R75" i="1007"/>
  <c r="R59" i="1007"/>
  <c r="R58" i="1007" s="1"/>
  <c r="S47" i="1007"/>
  <c r="S46" i="1007" s="1"/>
  <c r="T41" i="1007"/>
  <c r="T40" i="1007" s="1"/>
  <c r="Q37" i="1007"/>
  <c r="Q36" i="1007" s="1"/>
  <c r="T26" i="1007"/>
  <c r="T17" i="1007"/>
  <c r="P263" i="1007"/>
  <c r="P262" i="1007" s="1"/>
  <c r="P225" i="1007"/>
  <c r="P224" i="1007" s="1"/>
  <c r="P196" i="1007"/>
  <c r="P195" i="1007" s="1"/>
  <c r="P119" i="1007"/>
  <c r="P118" i="1007" s="1"/>
  <c r="P70" i="1007"/>
  <c r="P69" i="1007" s="1"/>
  <c r="P41" i="1007"/>
  <c r="P40" i="1007" s="1"/>
  <c r="P14" i="1007"/>
  <c r="S144" i="1007"/>
  <c r="R104" i="1007"/>
  <c r="R103" i="1007" s="1"/>
  <c r="R94" i="1007"/>
  <c r="R93" i="1007" s="1"/>
  <c r="T61" i="1007"/>
  <c r="T60" i="1007" s="1"/>
  <c r="R45" i="1007"/>
  <c r="R44" i="1007" s="1"/>
  <c r="T15" i="1007"/>
  <c r="P241" i="1007"/>
  <c r="P240" i="1007" s="1"/>
  <c r="P239" i="1007" s="1"/>
  <c r="P238" i="1007" s="1"/>
  <c r="P237" i="1007" s="1"/>
  <c r="P154" i="1007"/>
  <c r="P153" i="1007" s="1"/>
  <c r="P83" i="1007"/>
  <c r="W149" i="1007"/>
  <c r="W148" i="1007" s="1"/>
  <c r="W15" i="1007"/>
  <c r="Q265" i="1007"/>
  <c r="Q264" i="1007" s="1"/>
  <c r="S241" i="1007"/>
  <c r="S240" i="1007" s="1"/>
  <c r="S239" i="1007" s="1"/>
  <c r="S238" i="1007" s="1"/>
  <c r="S237" i="1007" s="1"/>
  <c r="S225" i="1007"/>
  <c r="S224" i="1007" s="1"/>
  <c r="S217" i="1007"/>
  <c r="S216" i="1007" s="1"/>
  <c r="S215" i="1007" s="1"/>
  <c r="S213" i="1007"/>
  <c r="S209" i="1007"/>
  <c r="S208" i="1007" s="1"/>
  <c r="S193" i="1007"/>
  <c r="S192" i="1007" s="1"/>
  <c r="S191" i="1007" s="1"/>
  <c r="S185" i="1007"/>
  <c r="S184" i="1007" s="1"/>
  <c r="S183" i="1007" s="1"/>
  <c r="S182" i="1007" s="1"/>
  <c r="S181" i="1007"/>
  <c r="S177" i="1007"/>
  <c r="S173" i="1007"/>
  <c r="S172" i="1007" s="1"/>
  <c r="S161" i="1007"/>
  <c r="S160" i="1007" s="1"/>
  <c r="S149" i="1007"/>
  <c r="S148" i="1007" s="1"/>
  <c r="S141" i="1007"/>
  <c r="S140" i="1007" s="1"/>
  <c r="S133" i="1007"/>
  <c r="S132" i="1007" s="1"/>
  <c r="Q129" i="1007"/>
  <c r="Q128" i="1007" s="1"/>
  <c r="T119" i="1007"/>
  <c r="T118" i="1007" s="1"/>
  <c r="Q115" i="1007"/>
  <c r="Q114" i="1007" s="1"/>
  <c r="Q113" i="1007" s="1"/>
  <c r="R110" i="1007"/>
  <c r="R109" i="1007" s="1"/>
  <c r="T100" i="1007"/>
  <c r="T89" i="1007"/>
  <c r="T88" i="1007" s="1"/>
  <c r="T78" i="1007"/>
  <c r="T77" i="1007" s="1"/>
  <c r="T67" i="1007"/>
  <c r="T66" i="1007" s="1"/>
  <c r="Q63" i="1007"/>
  <c r="Q62" i="1007" s="1"/>
  <c r="T57" i="1007"/>
  <c r="T56" i="1007" s="1"/>
  <c r="T35" i="1007"/>
  <c r="T34" i="1007" s="1"/>
  <c r="Q31" i="1007"/>
  <c r="Q30" i="1007" s="1"/>
  <c r="T16" i="1007"/>
  <c r="P255" i="1007"/>
  <c r="P254" i="1007" s="1"/>
  <c r="P161" i="1007"/>
  <c r="P160" i="1007" s="1"/>
  <c r="P136" i="1007"/>
  <c r="P135" i="1007" s="1"/>
  <c r="P134" i="1007" s="1"/>
  <c r="P112" i="1007"/>
  <c r="P111" i="1007" s="1"/>
  <c r="P89" i="1007"/>
  <c r="P88" i="1007" s="1"/>
  <c r="P63" i="1007"/>
  <c r="P62" i="1007" s="1"/>
  <c r="P35" i="1007"/>
  <c r="P34" i="1007" s="1"/>
  <c r="S253" i="1007"/>
  <c r="S252" i="1007" s="1"/>
  <c r="S236" i="1007"/>
  <c r="S220" i="1007"/>
  <c r="S219" i="1007" s="1"/>
  <c r="S218" i="1007" s="1"/>
  <c r="S200" i="1007"/>
  <c r="S199" i="1007" s="1"/>
  <c r="S196" i="1007"/>
  <c r="S195" i="1007" s="1"/>
  <c r="S180" i="1007"/>
  <c r="S164" i="1007"/>
  <c r="S156" i="1007"/>
  <c r="S155" i="1007" s="1"/>
  <c r="S136" i="1007"/>
  <c r="S135" i="1007" s="1"/>
  <c r="S134" i="1007" s="1"/>
  <c r="R123" i="1007"/>
  <c r="R122" i="1007" s="1"/>
  <c r="T99" i="1007"/>
  <c r="R83" i="1007"/>
  <c r="R72" i="1007"/>
  <c r="R71" i="1007" s="1"/>
  <c r="S50" i="1007"/>
  <c r="S49" i="1007" s="1"/>
  <c r="S48" i="1007" s="1"/>
  <c r="R39" i="1007"/>
  <c r="R38" i="1007" s="1"/>
  <c r="T23" i="1007"/>
  <c r="T22" i="1007" s="1"/>
  <c r="T21" i="1007" s="1"/>
  <c r="P178" i="1007"/>
  <c r="P131" i="1007"/>
  <c r="P130" i="1007" s="1"/>
  <c r="V280" i="1007"/>
  <c r="V279" i="1007" s="1"/>
  <c r="V278" i="1007" s="1"/>
  <c r="V277" i="1007" s="1"/>
  <c r="V276" i="1007" s="1"/>
  <c r="L33" i="993" s="1"/>
  <c r="U275" i="1007"/>
  <c r="U274" i="1007" s="1"/>
  <c r="U273" i="1007" s="1"/>
  <c r="U272" i="1007" s="1"/>
  <c r="U249" i="1007" s="1"/>
  <c r="K32" i="993" s="1"/>
  <c r="U280" i="1007"/>
  <c r="U279" i="1007" s="1"/>
  <c r="U278" i="1007" s="1"/>
  <c r="U277" i="1007" s="1"/>
  <c r="U276" i="1007" s="1"/>
  <c r="K33" i="993" s="1"/>
  <c r="V275" i="1007"/>
  <c r="V274" i="1007" s="1"/>
  <c r="V273" i="1007" s="1"/>
  <c r="V272" i="1007" s="1"/>
  <c r="V249" i="1007" s="1"/>
  <c r="L32" i="993" s="1"/>
  <c r="N129" i="1007"/>
  <c r="N128" i="1007" s="1"/>
  <c r="S512" i="1000"/>
  <c r="S511" i="1000" s="1"/>
  <c r="Q345" i="1000"/>
  <c r="N16" i="1007"/>
  <c r="N271" i="1007"/>
  <c r="N270" i="1007" s="1"/>
  <c r="N269" i="1007" s="1"/>
  <c r="N268" i="1007" s="1"/>
  <c r="N260" i="1007"/>
  <c r="N259" i="1007" s="1"/>
  <c r="N258" i="1007" s="1"/>
  <c r="N257" i="1007"/>
  <c r="N256" i="1007" s="1"/>
  <c r="N241" i="1007"/>
  <c r="N240" i="1007" s="1"/>
  <c r="N239" i="1007" s="1"/>
  <c r="N238" i="1007" s="1"/>
  <c r="N237" i="1007" s="1"/>
  <c r="N227" i="1007"/>
  <c r="N226" i="1007" s="1"/>
  <c r="N214" i="1007"/>
  <c r="N206" i="1007"/>
  <c r="N205" i="1007" s="1"/>
  <c r="N204" i="1007" s="1"/>
  <c r="N196" i="1007"/>
  <c r="N195" i="1007" s="1"/>
  <c r="N275" i="1007"/>
  <c r="N274" i="1007" s="1"/>
  <c r="N273" i="1007" s="1"/>
  <c r="N272" i="1007" s="1"/>
  <c r="N248" i="1007"/>
  <c r="N247" i="1007" s="1"/>
  <c r="N246" i="1007" s="1"/>
  <c r="N245" i="1007" s="1"/>
  <c r="N244" i="1007" s="1"/>
  <c r="D31" i="993" s="1"/>
  <c r="N230" i="1007"/>
  <c r="N229" i="1007" s="1"/>
  <c r="N217" i="1007"/>
  <c r="N216" i="1007" s="1"/>
  <c r="N215" i="1007" s="1"/>
  <c r="N209" i="1007"/>
  <c r="N208" i="1007" s="1"/>
  <c r="N198" i="1007"/>
  <c r="N197" i="1007" s="1"/>
  <c r="N181" i="1007"/>
  <c r="N280" i="1007"/>
  <c r="N279" i="1007" s="1"/>
  <c r="N278" i="1007" s="1"/>
  <c r="N277" i="1007" s="1"/>
  <c r="N276" i="1007" s="1"/>
  <c r="D33" i="993" s="1"/>
  <c r="N253" i="1007"/>
  <c r="N252" i="1007" s="1"/>
  <c r="N235" i="1007"/>
  <c r="N220" i="1007"/>
  <c r="N219" i="1007" s="1"/>
  <c r="N218" i="1007" s="1"/>
  <c r="N211" i="1007"/>
  <c r="N210" i="1007" s="1"/>
  <c r="N200" i="1007"/>
  <c r="N199" i="1007" s="1"/>
  <c r="N185" i="1007"/>
  <c r="N184" i="1007" s="1"/>
  <c r="N183" i="1007" s="1"/>
  <c r="N182" i="1007" s="1"/>
  <c r="N236" i="1007"/>
  <c r="N193" i="1007"/>
  <c r="N192" i="1007" s="1"/>
  <c r="N191" i="1007" s="1"/>
  <c r="N179" i="1007"/>
  <c r="N173" i="1007"/>
  <c r="N172" i="1007" s="1"/>
  <c r="N164" i="1007"/>
  <c r="N156" i="1007"/>
  <c r="N155" i="1007" s="1"/>
  <c r="N147" i="1007"/>
  <c r="N146" i="1007" s="1"/>
  <c r="N139" i="1007"/>
  <c r="N138" i="1007" s="1"/>
  <c r="N126" i="1007"/>
  <c r="N119" i="1007"/>
  <c r="N118" i="1007" s="1"/>
  <c r="N107" i="1007"/>
  <c r="N106" i="1007" s="1"/>
  <c r="N105" i="1007" s="1"/>
  <c r="N99" i="1007"/>
  <c r="N89" i="1007"/>
  <c r="N88" i="1007" s="1"/>
  <c r="N82" i="1007"/>
  <c r="N72" i="1007"/>
  <c r="N71" i="1007" s="1"/>
  <c r="N67" i="1007"/>
  <c r="N66" i="1007" s="1"/>
  <c r="N263" i="1007"/>
  <c r="N262" i="1007" s="1"/>
  <c r="N255" i="1007"/>
  <c r="N254" i="1007" s="1"/>
  <c r="N203" i="1007"/>
  <c r="N202" i="1007" s="1"/>
  <c r="N201" i="1007" s="1"/>
  <c r="N180" i="1007"/>
  <c r="N175" i="1007"/>
  <c r="N174" i="1007" s="1"/>
  <c r="N167" i="1007"/>
  <c r="N166" i="1007" s="1"/>
  <c r="N165" i="1007" s="1"/>
  <c r="N159" i="1007"/>
  <c r="N158" i="1007" s="1"/>
  <c r="N149" i="1007"/>
  <c r="N148" i="1007" s="1"/>
  <c r="N141" i="1007"/>
  <c r="N140" i="1007" s="1"/>
  <c r="N131" i="1007"/>
  <c r="N130" i="1007" s="1"/>
  <c r="N121" i="1007"/>
  <c r="N120" i="1007" s="1"/>
  <c r="N110" i="1007"/>
  <c r="N109" i="1007" s="1"/>
  <c r="N100" i="1007"/>
  <c r="N91" i="1007"/>
  <c r="N90" i="1007" s="1"/>
  <c r="N83" i="1007"/>
  <c r="N75" i="1007"/>
  <c r="N70" i="1007"/>
  <c r="N69" i="1007" s="1"/>
  <c r="N265" i="1007"/>
  <c r="N264" i="1007" s="1"/>
  <c r="N213" i="1007"/>
  <c r="N177" i="1007"/>
  <c r="N170" i="1007"/>
  <c r="N161" i="1007"/>
  <c r="N160" i="1007" s="1"/>
  <c r="N163" i="1007"/>
  <c r="N144" i="1007"/>
  <c r="N125" i="1007"/>
  <c r="N104" i="1007"/>
  <c r="N103" i="1007" s="1"/>
  <c r="N87" i="1007"/>
  <c r="N86" i="1007" s="1"/>
  <c r="N61" i="1007"/>
  <c r="N60" i="1007" s="1"/>
  <c r="N37" i="1007"/>
  <c r="N36" i="1007" s="1"/>
  <c r="N27" i="1007"/>
  <c r="N14" i="1007"/>
  <c r="N178" i="1007"/>
  <c r="N136" i="1007"/>
  <c r="N135" i="1007" s="1"/>
  <c r="N134" i="1007" s="1"/>
  <c r="N78" i="1007"/>
  <c r="N77" i="1007" s="1"/>
  <c r="N57" i="1007"/>
  <c r="N56" i="1007" s="1"/>
  <c r="N41" i="1007"/>
  <c r="N40" i="1007" s="1"/>
  <c r="N33" i="1007"/>
  <c r="N32" i="1007" s="1"/>
  <c r="N151" i="1007"/>
  <c r="N150" i="1007" s="1"/>
  <c r="N94" i="1007"/>
  <c r="N93" i="1007" s="1"/>
  <c r="N76" i="1007"/>
  <c r="N50" i="1007"/>
  <c r="N35" i="1007"/>
  <c r="N34" i="1007" s="1"/>
  <c r="N171" i="1007"/>
  <c r="N143" i="1007"/>
  <c r="N123" i="1007"/>
  <c r="N122" i="1007" s="1"/>
  <c r="N102" i="1007"/>
  <c r="N101" i="1007" s="1"/>
  <c r="N85" i="1007"/>
  <c r="N84" i="1007" s="1"/>
  <c r="N63" i="1007"/>
  <c r="N62" i="1007" s="1"/>
  <c r="N55" i="1007"/>
  <c r="N54" i="1007" s="1"/>
  <c r="N47" i="1007"/>
  <c r="N46" i="1007" s="1"/>
  <c r="N39" i="1007"/>
  <c r="N38" i="1007" s="1"/>
  <c r="N31" i="1007"/>
  <c r="N30" i="1007" s="1"/>
  <c r="N17" i="1007"/>
  <c r="N225" i="1007"/>
  <c r="N224" i="1007" s="1"/>
  <c r="N154" i="1007"/>
  <c r="N153" i="1007" s="1"/>
  <c r="N115" i="1007"/>
  <c r="N114" i="1007" s="1"/>
  <c r="N113" i="1007" s="1"/>
  <c r="N96" i="1007"/>
  <c r="N95" i="1007" s="1"/>
  <c r="N65" i="1007"/>
  <c r="N64" i="1007" s="1"/>
  <c r="N23" i="1007"/>
  <c r="N22" i="1007" s="1"/>
  <c r="N21" i="1007" s="1"/>
  <c r="N133" i="1007"/>
  <c r="N132" i="1007" s="1"/>
  <c r="N112" i="1007"/>
  <c r="N111" i="1007" s="1"/>
  <c r="N59" i="1007"/>
  <c r="N58" i="1007" s="1"/>
  <c r="N45" i="1007"/>
  <c r="N44" i="1007" s="1"/>
  <c r="N26" i="1007"/>
  <c r="N15" i="1007"/>
  <c r="R59" i="1000"/>
  <c r="F59" i="1000" s="1"/>
  <c r="R68" i="1000"/>
  <c r="F68" i="1000" s="1"/>
  <c r="R87" i="1000"/>
  <c r="F87" i="1000" s="1"/>
  <c r="R103" i="1000"/>
  <c r="F103" i="1000" s="1"/>
  <c r="R143" i="1000"/>
  <c r="F143" i="1000" s="1"/>
  <c r="R190" i="1000"/>
  <c r="F190" i="1000" s="1"/>
  <c r="Q208" i="1000"/>
  <c r="R218" i="1000"/>
  <c r="R217" i="1000" s="1"/>
  <c r="S228" i="1000"/>
  <c r="S227" i="1000" s="1"/>
  <c r="S226" i="1000" s="1"/>
  <c r="S225" i="1000" s="1"/>
  <c r="R251" i="1000"/>
  <c r="R250" i="1000" s="1"/>
  <c r="R265" i="1000"/>
  <c r="F265" i="1000" s="1"/>
  <c r="S283" i="1000"/>
  <c r="F283" i="1000" s="1"/>
  <c r="R307" i="1000"/>
  <c r="F307" i="1000" s="1"/>
  <c r="Q327" i="1000"/>
  <c r="R376" i="1000"/>
  <c r="R375" i="1000" s="1"/>
  <c r="Q457" i="1000"/>
  <c r="Q490" i="1000"/>
  <c r="Q503" i="1000"/>
  <c r="Q515" i="1000"/>
  <c r="Q550" i="1000"/>
  <c r="Q718" i="1000"/>
  <c r="Q779" i="1000"/>
  <c r="R944" i="1000"/>
  <c r="R943" i="1000" s="1"/>
  <c r="S954" i="1000"/>
  <c r="F954" i="1000" s="1"/>
  <c r="R1015" i="1000"/>
  <c r="R1014" i="1000" s="1"/>
  <c r="R1027" i="1000"/>
  <c r="F1027" i="1000" s="1"/>
  <c r="Q1079" i="1000"/>
  <c r="R1098" i="1000"/>
  <c r="F1098" i="1000" s="1"/>
  <c r="Q1105" i="1000"/>
  <c r="S1115" i="1000"/>
  <c r="S1114" i="1000" s="1"/>
  <c r="Q1156" i="1000"/>
  <c r="R1173" i="1000"/>
  <c r="R1172" i="1000" s="1"/>
  <c r="R1171" i="1000" s="1"/>
  <c r="Q1205" i="1000"/>
  <c r="R1217" i="1000"/>
  <c r="R1216" i="1000" s="1"/>
  <c r="R1258" i="1000"/>
  <c r="F1258" i="1000" s="1"/>
  <c r="R1273" i="1000"/>
  <c r="F1273" i="1000" s="1"/>
  <c r="Q1301" i="1000"/>
  <c r="Q1346" i="1000"/>
  <c r="Q805" i="1000"/>
  <c r="R921" i="1000"/>
  <c r="R920" i="1000" s="1"/>
  <c r="R919" i="1000" s="1"/>
  <c r="Q570" i="1000"/>
  <c r="F570" i="1000" s="1"/>
  <c r="R37" i="1000"/>
  <c r="F37" i="1000" s="1"/>
  <c r="R150" i="1000"/>
  <c r="F150" i="1000" s="1"/>
  <c r="R157" i="1000"/>
  <c r="F157" i="1000" s="1"/>
  <c r="Q184" i="1000"/>
  <c r="R198" i="1000"/>
  <c r="R197" i="1000" s="1"/>
  <c r="Q232" i="1000"/>
  <c r="R248" i="1000"/>
  <c r="R247" i="1000" s="1"/>
  <c r="Q273" i="1000"/>
  <c r="S281" i="1000"/>
  <c r="F281" i="1000" s="1"/>
  <c r="R290" i="1000"/>
  <c r="F290" i="1000" s="1"/>
  <c r="R314" i="1000"/>
  <c r="F314" i="1000" s="1"/>
  <c r="R337" i="1000"/>
  <c r="F337" i="1000" s="1"/>
  <c r="Q383" i="1000"/>
  <c r="R410" i="1000"/>
  <c r="F410" i="1000" s="1"/>
  <c r="R457" i="1000"/>
  <c r="R479" i="1000"/>
  <c r="R478" i="1000" s="1"/>
  <c r="R477" i="1000" s="1"/>
  <c r="R476" i="1000" s="1"/>
  <c r="R486" i="1000"/>
  <c r="F486" i="1000" s="1"/>
  <c r="R491" i="1000"/>
  <c r="R490" i="1000" s="1"/>
  <c r="R504" i="1000"/>
  <c r="R503" i="1000" s="1"/>
  <c r="R502" i="1000" s="1"/>
  <c r="R516" i="1000"/>
  <c r="R515" i="1000" s="1"/>
  <c r="R514" i="1000" s="1"/>
  <c r="R513" i="1000" s="1"/>
  <c r="R529" i="1000"/>
  <c r="F529" i="1000" s="1"/>
  <c r="R539" i="1000"/>
  <c r="R538" i="1000" s="1"/>
  <c r="R537" i="1000" s="1"/>
  <c r="R563" i="1000"/>
  <c r="R562" i="1000" s="1"/>
  <c r="R561" i="1000" s="1"/>
  <c r="R560" i="1000" s="1"/>
  <c r="R710" i="1000"/>
  <c r="F710" i="1000" s="1"/>
  <c r="R755" i="1000"/>
  <c r="F755" i="1000" s="1"/>
  <c r="R780" i="1000"/>
  <c r="R779" i="1000" s="1"/>
  <c r="Q940" i="1000"/>
  <c r="R1001" i="1000"/>
  <c r="F1001" i="1000" s="1"/>
  <c r="R1048" i="1000"/>
  <c r="R1047" i="1000" s="1"/>
  <c r="Q1076" i="1000"/>
  <c r="R1096" i="1000"/>
  <c r="F1096" i="1000" s="1"/>
  <c r="R1182" i="1000"/>
  <c r="R1181" i="1000" s="1"/>
  <c r="R1206" i="1000"/>
  <c r="R1205" i="1000" s="1"/>
  <c r="Q1230" i="1000"/>
  <c r="R1245" i="1000"/>
  <c r="F1245" i="1000" s="1"/>
  <c r="Q1278" i="1000"/>
  <c r="R1287" i="1000"/>
  <c r="R1286" i="1000" s="1"/>
  <c r="R1306" i="1000"/>
  <c r="F1306" i="1000" s="1"/>
  <c r="R1319" i="1000"/>
  <c r="F1319" i="1000" s="1"/>
  <c r="R1337" i="1000"/>
  <c r="F1337" i="1000" s="1"/>
  <c r="Q1342" i="1000"/>
  <c r="R812" i="1000"/>
  <c r="R811" i="1000" s="1"/>
  <c r="R840" i="1000"/>
  <c r="F840" i="1000" s="1"/>
  <c r="R43" i="1000"/>
  <c r="F43" i="1000" s="1"/>
  <c r="R57" i="1000"/>
  <c r="F57" i="1000" s="1"/>
  <c r="R61" i="1000"/>
  <c r="F61" i="1000" s="1"/>
  <c r="R81" i="1000"/>
  <c r="F81" i="1000" s="1"/>
  <c r="R106" i="1000"/>
  <c r="F106" i="1000" s="1"/>
  <c r="R111" i="1000"/>
  <c r="F111" i="1000" s="1"/>
  <c r="Q131" i="1000"/>
  <c r="R147" i="1000"/>
  <c r="F147" i="1000" s="1"/>
  <c r="R169" i="1000"/>
  <c r="F169" i="1000" s="1"/>
  <c r="Q180" i="1000"/>
  <c r="R195" i="1000"/>
  <c r="R194" i="1000" s="1"/>
  <c r="R209" i="1000"/>
  <c r="R208" i="1000" s="1"/>
  <c r="Q217" i="1000"/>
  <c r="R223" i="1000"/>
  <c r="F223" i="1000" s="1"/>
  <c r="S233" i="1000"/>
  <c r="S232" i="1000" s="1"/>
  <c r="S231" i="1000" s="1"/>
  <c r="S230" i="1000" s="1"/>
  <c r="Q250" i="1000"/>
  <c r="R259" i="1000"/>
  <c r="F259" i="1000" s="1"/>
  <c r="S279" i="1000"/>
  <c r="F279" i="1000" s="1"/>
  <c r="R288" i="1000"/>
  <c r="F288" i="1000" s="1"/>
  <c r="Q292" i="1000"/>
  <c r="R305" i="1000"/>
  <c r="F305" i="1000" s="1"/>
  <c r="Q332" i="1000"/>
  <c r="R356" i="1000"/>
  <c r="F356" i="1000" s="1"/>
  <c r="Q363" i="1000"/>
  <c r="R373" i="1000"/>
  <c r="R370" i="1000" s="1"/>
  <c r="R384" i="1000"/>
  <c r="R383" i="1000" s="1"/>
  <c r="R391" i="1000"/>
  <c r="R390" i="1000" s="1"/>
  <c r="F390" i="1000" s="1"/>
  <c r="Q452" i="1000"/>
  <c r="Q462" i="1000"/>
  <c r="Q499" i="1000"/>
  <c r="Q508" i="1000"/>
  <c r="Q525" i="1000"/>
  <c r="Q543" i="1000"/>
  <c r="Q566" i="1000"/>
  <c r="F566" i="1000" s="1"/>
  <c r="Q713" i="1000"/>
  <c r="R752" i="1000"/>
  <c r="Q771" i="1000"/>
  <c r="R787" i="1000"/>
  <c r="F787" i="1000" s="1"/>
  <c r="R941" i="1000"/>
  <c r="R940" i="1000" s="1"/>
  <c r="S948" i="1000"/>
  <c r="F948" i="1000" s="1"/>
  <c r="S952" i="1000"/>
  <c r="F952" i="1000" s="1"/>
  <c r="S956" i="1000"/>
  <c r="F956" i="1000" s="1"/>
  <c r="R970" i="1000"/>
  <c r="R969" i="1000" s="1"/>
  <c r="R1011" i="1000"/>
  <c r="F1011" i="1000" s="1"/>
  <c r="R1024" i="1000"/>
  <c r="R1023" i="1000" s="1"/>
  <c r="R1029" i="1000"/>
  <c r="F1029" i="1000" s="1"/>
  <c r="Q1039" i="1000"/>
  <c r="R1057" i="1000"/>
  <c r="F1057" i="1000" s="1"/>
  <c r="R1080" i="1000"/>
  <c r="R1079" i="1000" s="1"/>
  <c r="S1106" i="1000"/>
  <c r="S1105" i="1000" s="1"/>
  <c r="Q1114" i="1000"/>
  <c r="R1127" i="1000"/>
  <c r="F1127" i="1000" s="1"/>
  <c r="R1140" i="1000"/>
  <c r="F1140" i="1000" s="1"/>
  <c r="R1157" i="1000"/>
  <c r="R1156" i="1000" s="1"/>
  <c r="Q1172" i="1000"/>
  <c r="R1179" i="1000"/>
  <c r="F1179" i="1000" s="1"/>
  <c r="Q1186" i="1000"/>
  <c r="R1214" i="1000"/>
  <c r="F1214" i="1000" s="1"/>
  <c r="R1222" i="1000"/>
  <c r="F1222" i="1000" s="1"/>
  <c r="R1231" i="1000"/>
  <c r="R1230" i="1000" s="1"/>
  <c r="R1256" i="1000"/>
  <c r="F1256" i="1000" s="1"/>
  <c r="R1262" i="1000"/>
  <c r="F1262" i="1000" s="1"/>
  <c r="R1271" i="1000"/>
  <c r="F1271" i="1000" s="1"/>
  <c r="R1284" i="1000"/>
  <c r="R1283" i="1000" s="1"/>
  <c r="Q1290" i="1000"/>
  <c r="Q1298" i="1000"/>
  <c r="R1302" i="1000"/>
  <c r="R1301" i="1000" s="1"/>
  <c r="R1317" i="1000"/>
  <c r="F1317" i="1000" s="1"/>
  <c r="R1325" i="1000"/>
  <c r="F1325" i="1000" s="1"/>
  <c r="R1334" i="1000"/>
  <c r="F1334" i="1000" s="1"/>
  <c r="R1347" i="1000"/>
  <c r="R1346" i="1000" s="1"/>
  <c r="R1345" i="1000" s="1"/>
  <c r="Q808" i="1000"/>
  <c r="Q832" i="1000"/>
  <c r="S880" i="1000"/>
  <c r="S879" i="1000" s="1"/>
  <c r="S878" i="1000" s="1"/>
  <c r="Q888" i="1000"/>
  <c r="R915" i="1000"/>
  <c r="R914" i="1000" s="1"/>
  <c r="Q902" i="1000"/>
  <c r="R838" i="1000"/>
  <c r="F838" i="1000" s="1"/>
  <c r="R63" i="1000"/>
  <c r="F63" i="1000" s="1"/>
  <c r="R98" i="1000"/>
  <c r="F98" i="1000" s="1"/>
  <c r="R108" i="1000"/>
  <c r="F108" i="1000" s="1"/>
  <c r="R132" i="1000"/>
  <c r="R131" i="1000" s="1"/>
  <c r="R152" i="1000"/>
  <c r="F152" i="1000" s="1"/>
  <c r="R181" i="1000"/>
  <c r="R180" i="1000" s="1"/>
  <c r="R179" i="1000" s="1"/>
  <c r="Q194" i="1000"/>
  <c r="R201" i="1000"/>
  <c r="F201" i="1000" s="1"/>
  <c r="R271" i="1000"/>
  <c r="F271" i="1000" s="1"/>
  <c r="R320" i="1000"/>
  <c r="F320" i="1000" s="1"/>
  <c r="Q370" i="1000"/>
  <c r="Q443" i="1000"/>
  <c r="Q478" i="1000"/>
  <c r="Q538" i="1000"/>
  <c r="Q562" i="1000"/>
  <c r="Q701" i="1000"/>
  <c r="R757" i="1000"/>
  <c r="F757" i="1000" s="1"/>
  <c r="Q768" i="1000"/>
  <c r="Q937" i="1000"/>
  <c r="S950" i="1000"/>
  <c r="F950" i="1000" s="1"/>
  <c r="R960" i="1000"/>
  <c r="R959" i="1000" s="1"/>
  <c r="R958" i="1000" s="1"/>
  <c r="R984" i="1000"/>
  <c r="R983" i="1000" s="1"/>
  <c r="R1009" i="1000"/>
  <c r="F1009" i="1000" s="1"/>
  <c r="Q1047" i="1000"/>
  <c r="S1132" i="1000"/>
  <c r="F1132" i="1000" s="1"/>
  <c r="R1187" i="1000"/>
  <c r="R1186" i="1000" s="1"/>
  <c r="R1185" i="1000" s="1"/>
  <c r="R1184" i="1000" s="1"/>
  <c r="R1212" i="1000"/>
  <c r="F1212" i="1000" s="1"/>
  <c r="R1224" i="1000"/>
  <c r="F1224" i="1000" s="1"/>
  <c r="R1266" i="1000"/>
  <c r="F1266" i="1000" s="1"/>
  <c r="Q1283" i="1000"/>
  <c r="R1291" i="1000"/>
  <c r="R1290" i="1000" s="1"/>
  <c r="R1289" i="1000" s="1"/>
  <c r="R1308" i="1000"/>
  <c r="F1308" i="1000" s="1"/>
  <c r="R1321" i="1000"/>
  <c r="F1321" i="1000" s="1"/>
  <c r="R1329" i="1000"/>
  <c r="F1329" i="1000" s="1"/>
  <c r="R1339" i="1000"/>
  <c r="F1339" i="1000" s="1"/>
  <c r="Q811" i="1000"/>
  <c r="R875" i="1000"/>
  <c r="F875" i="1000" s="1"/>
  <c r="Q891" i="1000"/>
  <c r="R33" i="1000"/>
  <c r="F33" i="1000" s="1"/>
  <c r="Q65" i="1000"/>
  <c r="R74" i="1000"/>
  <c r="F74" i="1000" s="1"/>
  <c r="R129" i="1000"/>
  <c r="F129" i="1000" s="1"/>
  <c r="R213" i="1000"/>
  <c r="R211" i="1000" s="1"/>
  <c r="R255" i="1000"/>
  <c r="R263" i="1000"/>
  <c r="F263" i="1000" s="1"/>
  <c r="R328" i="1000"/>
  <c r="R327" i="1000" s="1"/>
  <c r="R348" i="1000"/>
  <c r="R358" i="1000"/>
  <c r="F358" i="1000" s="1"/>
  <c r="R523" i="1000"/>
  <c r="F523" i="1000" s="1"/>
  <c r="R551" i="1000"/>
  <c r="R550" i="1000" s="1"/>
  <c r="R549" i="1000" s="1"/>
  <c r="R548" i="1000" s="1"/>
  <c r="R547" i="1000" s="1"/>
  <c r="R546" i="1000" s="1"/>
  <c r="Q697" i="1000"/>
  <c r="R719" i="1000"/>
  <c r="R718" i="1000" s="1"/>
  <c r="Q759" i="1000"/>
  <c r="R769" i="1000"/>
  <c r="R768" i="1000" s="1"/>
  <c r="Q969" i="1000"/>
  <c r="R996" i="1000"/>
  <c r="F996" i="1000" s="1"/>
  <c r="Q1023" i="1000"/>
  <c r="Q1100" i="1000"/>
  <c r="R1129" i="1000"/>
  <c r="F1129" i="1000" s="1"/>
  <c r="S1145" i="1000"/>
  <c r="S1144" i="1000" s="1"/>
  <c r="S1143" i="1000" s="1"/>
  <c r="Q1153" i="1000"/>
  <c r="R1160" i="1000"/>
  <c r="R1159" i="1000" s="1"/>
  <c r="R1250" i="1000"/>
  <c r="F1250" i="1000" s="1"/>
  <c r="Q1163" i="1000"/>
  <c r="F1163" i="1000" s="1"/>
  <c r="Q1311" i="1000"/>
  <c r="R1327" i="1000"/>
  <c r="F1327" i="1000" s="1"/>
  <c r="R806" i="1000"/>
  <c r="R805" i="1000" s="1"/>
  <c r="R830" i="1000"/>
  <c r="F830" i="1000" s="1"/>
  <c r="R862" i="1000"/>
  <c r="F862" i="1000" s="1"/>
  <c r="S867" i="1000"/>
  <c r="S866" i="1000" s="1"/>
  <c r="Q879" i="1000"/>
  <c r="R892" i="1000"/>
  <c r="R891" i="1000" s="1"/>
  <c r="Q920" i="1000"/>
  <c r="R24" i="1000"/>
  <c r="F24" i="1000" s="1"/>
  <c r="R35" i="1000"/>
  <c r="F35" i="1000" s="1"/>
  <c r="R39" i="1000"/>
  <c r="F39" i="1000" s="1"/>
  <c r="R117" i="1000"/>
  <c r="F117" i="1000" s="1"/>
  <c r="R135" i="1000"/>
  <c r="F135" i="1000" s="1"/>
  <c r="R145" i="1000"/>
  <c r="F145" i="1000" s="1"/>
  <c r="R185" i="1000"/>
  <c r="R184" i="1000" s="1"/>
  <c r="R192" i="1000"/>
  <c r="F192" i="1000" s="1"/>
  <c r="Q197" i="1000"/>
  <c r="R203" i="1000"/>
  <c r="F203" i="1000" s="1"/>
  <c r="Q211" i="1000"/>
  <c r="Q227" i="1000"/>
  <c r="Q239" i="1000"/>
  <c r="Q247" i="1000"/>
  <c r="R257" i="1000"/>
  <c r="F257" i="1000" s="1"/>
  <c r="R274" i="1000"/>
  <c r="R273" i="1000" s="1"/>
  <c r="S285" i="1000"/>
  <c r="F285" i="1000" s="1"/>
  <c r="R322" i="1000"/>
  <c r="F322" i="1000" s="1"/>
  <c r="R333" i="1000"/>
  <c r="R332" i="1000" s="1"/>
  <c r="R341" i="1000"/>
  <c r="F341" i="1000" s="1"/>
  <c r="R350" i="1000"/>
  <c r="F350" i="1000" s="1"/>
  <c r="R366" i="1000"/>
  <c r="R363" i="1000" s="1"/>
  <c r="Q375" i="1000"/>
  <c r="R408" i="1000"/>
  <c r="F408" i="1000" s="1"/>
  <c r="R432" i="1000"/>
  <c r="F432" i="1000" s="1"/>
  <c r="Q447" i="1000"/>
  <c r="R453" i="1000"/>
  <c r="R452" i="1000" s="1"/>
  <c r="R451" i="1000" s="1"/>
  <c r="R466" i="1000"/>
  <c r="R462" i="1000" s="1"/>
  <c r="R484" i="1000"/>
  <c r="F484" i="1000" s="1"/>
  <c r="R488" i="1000"/>
  <c r="F488" i="1000" s="1"/>
  <c r="R494" i="1000"/>
  <c r="F494" i="1000" s="1"/>
  <c r="R500" i="1000"/>
  <c r="R499" i="1000" s="1"/>
  <c r="R498" i="1000" s="1"/>
  <c r="R521" i="1000"/>
  <c r="F521" i="1000" s="1"/>
  <c r="R526" i="1000"/>
  <c r="R525" i="1000" s="1"/>
  <c r="R558" i="1000"/>
  <c r="R557" i="1000" s="1"/>
  <c r="R556" i="1000" s="1"/>
  <c r="R555" i="1000" s="1"/>
  <c r="Q691" i="1000"/>
  <c r="R698" i="1000"/>
  <c r="R697" i="1000" s="1"/>
  <c r="R714" i="1000"/>
  <c r="R713" i="1000" s="1"/>
  <c r="S733" i="1000"/>
  <c r="F733" i="1000" s="1"/>
  <c r="R763" i="1000"/>
  <c r="F763" i="1000" s="1"/>
  <c r="R772" i="1000"/>
  <c r="R771" i="1000" s="1"/>
  <c r="Q924" i="1000"/>
  <c r="Q943" i="1000"/>
  <c r="Q983" i="1000"/>
  <c r="R998" i="1000"/>
  <c r="F998" i="1000" s="1"/>
  <c r="R1003" i="1000"/>
  <c r="F1003" i="1000" s="1"/>
  <c r="Q1014" i="1000"/>
  <c r="R1040" i="1000"/>
  <c r="R1039" i="1000" s="1"/>
  <c r="R1055" i="1000"/>
  <c r="F1055" i="1000" s="1"/>
  <c r="Q1073" i="1000"/>
  <c r="R1077" i="1000"/>
  <c r="R1076" i="1000" s="1"/>
  <c r="R1101" i="1000"/>
  <c r="R1100" i="1000" s="1"/>
  <c r="R1134" i="1000"/>
  <c r="F1134" i="1000" s="1"/>
  <c r="Q1144" i="1000"/>
  <c r="R1154" i="1000"/>
  <c r="R1153" i="1000" s="1"/>
  <c r="Q1159" i="1000"/>
  <c r="R1177" i="1000"/>
  <c r="F1177" i="1000" s="1"/>
  <c r="Q1181" i="1000"/>
  <c r="Q1216" i="1000"/>
  <c r="R1243" i="1000"/>
  <c r="F1243" i="1000" s="1"/>
  <c r="R1248" i="1000"/>
  <c r="F1248" i="1000" s="1"/>
  <c r="R1279" i="1000"/>
  <c r="R1278" i="1000" s="1"/>
  <c r="Q1286" i="1000"/>
  <c r="R1312" i="1000"/>
  <c r="R1311" i="1000" s="1"/>
  <c r="R1310" i="1000" s="1"/>
  <c r="R1323" i="1000"/>
  <c r="F1323" i="1000" s="1"/>
  <c r="R1332" i="1000"/>
  <c r="F1332" i="1000" s="1"/>
  <c r="R1343" i="1000"/>
  <c r="R1342" i="1000" s="1"/>
  <c r="R1341" i="1000" s="1"/>
  <c r="Q643" i="1000"/>
  <c r="F643" i="1000" s="1"/>
  <c r="R809" i="1000"/>
  <c r="R808" i="1000" s="1"/>
  <c r="R828" i="1000"/>
  <c r="F828" i="1000" s="1"/>
  <c r="R833" i="1000"/>
  <c r="R832" i="1000" s="1"/>
  <c r="Q849" i="1000"/>
  <c r="R864" i="1000"/>
  <c r="F864" i="1000" s="1"/>
  <c r="R869" i="1000"/>
  <c r="R866" i="1000" s="1"/>
  <c r="R889" i="1000"/>
  <c r="R888" i="1000" s="1"/>
  <c r="R903" i="1000"/>
  <c r="R902" i="1000" s="1"/>
  <c r="S1121" i="1000"/>
  <c r="Q1136" i="1000"/>
  <c r="S690" i="1000"/>
  <c r="S689" i="1000" s="1"/>
  <c r="Q1005" i="1000"/>
  <c r="Q837" i="1000"/>
  <c r="F78" i="1000"/>
  <c r="Q15" i="1000"/>
  <c r="Q278" i="1000"/>
  <c r="Q336" i="1000"/>
  <c r="Q1316" i="1000"/>
  <c r="Q856" i="1000"/>
  <c r="Q871" i="1000"/>
  <c r="Q947" i="1000"/>
  <c r="Q1261" i="1000"/>
  <c r="Q1252" i="1000"/>
  <c r="Q1026" i="1000"/>
  <c r="Q990" i="1000"/>
  <c r="S1050" i="1000"/>
  <c r="Q1221" i="1000"/>
  <c r="Q142" i="1000"/>
  <c r="Q254" i="1000"/>
  <c r="Q299" i="1000"/>
  <c r="Q431" i="1000"/>
  <c r="Q732" i="1000"/>
  <c r="Q1050" i="1000"/>
  <c r="Q959" i="1000"/>
  <c r="Q1121" i="1000"/>
  <c r="Q1237" i="1000"/>
  <c r="S475" i="1000"/>
  <c r="S474" i="1000" s="1"/>
  <c r="Q557" i="1000"/>
  <c r="R1006" i="1000"/>
  <c r="F1006" i="1000" s="1"/>
  <c r="S386" i="1000"/>
  <c r="R444" i="1000"/>
  <c r="R443" i="1000" s="1"/>
  <c r="S238" i="1000"/>
  <c r="R300" i="1000"/>
  <c r="F300" i="1000" s="1"/>
  <c r="Q386" i="1000"/>
  <c r="R857" i="1000"/>
  <c r="F857" i="1000" s="1"/>
  <c r="R991" i="1000"/>
  <c r="F991" i="1000" s="1"/>
  <c r="R240" i="1000"/>
  <c r="R239" i="1000" s="1"/>
  <c r="R448" i="1000"/>
  <c r="R447" i="1000" s="1"/>
  <c r="R1031" i="1000"/>
  <c r="F1031" i="1000" s="1"/>
  <c r="R1238" i="1000"/>
  <c r="F1238" i="1000" s="1"/>
  <c r="R908" i="1000"/>
  <c r="R907" i="1000" s="1"/>
  <c r="S1260" i="1000"/>
  <c r="S1219" i="1000" s="1"/>
  <c r="S1199" i="1000" s="1"/>
  <c r="S1198" i="1000" s="1"/>
  <c r="R1253" i="1000"/>
  <c r="F1253" i="1000" s="1"/>
  <c r="R872" i="1000"/>
  <c r="F872" i="1000" s="1"/>
  <c r="R27" i="1000"/>
  <c r="F27" i="1000" s="1"/>
  <c r="Q89" i="1000"/>
  <c r="R71" i="1000"/>
  <c r="F71" i="1000" s="1"/>
  <c r="Q827" i="1000"/>
  <c r="Q866" i="1000"/>
  <c r="R120" i="1000"/>
  <c r="F120" i="1000" s="1"/>
  <c r="R101" i="1000"/>
  <c r="F101" i="1000" s="1"/>
  <c r="R174" i="1000"/>
  <c r="F174" i="1000" s="1"/>
  <c r="R176" i="1000"/>
  <c r="F176" i="1000" s="1"/>
  <c r="R178" i="1000"/>
  <c r="F178" i="1000" s="1"/>
  <c r="S1316" i="1000"/>
  <c r="S1095" i="1000"/>
  <c r="S1094" i="1000" s="1"/>
  <c r="Q407" i="1000"/>
  <c r="Q1176" i="1000"/>
  <c r="R86" i="1000"/>
  <c r="F86" i="1000" s="1"/>
  <c r="R16" i="1000"/>
  <c r="F16" i="1000" s="1"/>
  <c r="R50" i="1000"/>
  <c r="F50" i="1000" s="1"/>
  <c r="R67" i="1000"/>
  <c r="F67" i="1000" s="1"/>
  <c r="S100" i="1000"/>
  <c r="S94" i="1000" s="1"/>
  <c r="R1300" i="1000"/>
  <c r="F1300" i="1000" s="1"/>
  <c r="S85" i="1000"/>
  <c r="Q1270" i="1000"/>
  <c r="S1305" i="1000"/>
  <c r="S1304" i="1000" s="1"/>
  <c r="S1331" i="1000"/>
  <c r="Q268" i="1000"/>
  <c r="Q520" i="1000"/>
  <c r="Q1336" i="1000"/>
  <c r="S187" i="1000"/>
  <c r="Q1247" i="1000"/>
  <c r="Q1305" i="1000"/>
  <c r="S1176" i="1000"/>
  <c r="S1175" i="1000" s="1"/>
  <c r="S1170" i="1000" s="1"/>
  <c r="S1169" i="1000" s="1"/>
  <c r="S1168" i="1000" s="1"/>
  <c r="S1167" i="1000" s="1"/>
  <c r="R760" i="1000"/>
  <c r="F760" i="1000" s="1"/>
  <c r="Q528" i="1000"/>
  <c r="Q483" i="1000"/>
  <c r="Q754" i="1000"/>
  <c r="Q1000" i="1000"/>
  <c r="S287" i="1000"/>
  <c r="S754" i="1000"/>
  <c r="Q1095" i="1000"/>
  <c r="R1122" i="1000"/>
  <c r="F1122" i="1000" s="1"/>
  <c r="Q1131" i="1000"/>
  <c r="Q1211" i="1000"/>
  <c r="S1297" i="1000"/>
  <c r="R532" i="1000"/>
  <c r="F532" i="1000" s="1"/>
  <c r="R48" i="1000"/>
  <c r="F48" i="1000" s="1"/>
  <c r="S46" i="1000"/>
  <c r="S45" i="1000" s="1"/>
  <c r="Q155" i="1000"/>
  <c r="R156" i="1000"/>
  <c r="F156" i="1000" s="1"/>
  <c r="Q171" i="1000"/>
  <c r="R172" i="1000"/>
  <c r="F172" i="1000" s="1"/>
  <c r="Q287" i="1000"/>
  <c r="R177" i="1000"/>
  <c r="F177" i="1000" s="1"/>
  <c r="S173" i="1000"/>
  <c r="S165" i="1000" s="1"/>
  <c r="R270" i="1000"/>
  <c r="F270" i="1000" s="1"/>
  <c r="S269" i="1000"/>
  <c r="S268" i="1000" s="1"/>
  <c r="S267" i="1000" s="1"/>
  <c r="Q1331" i="1000"/>
  <c r="Q137" i="1000"/>
  <c r="R138" i="1000"/>
  <c r="F138" i="1000" s="1"/>
  <c r="Q163" i="1000"/>
  <c r="R164" i="1000"/>
  <c r="F164" i="1000" s="1"/>
  <c r="S216" i="1000"/>
  <c r="S215" i="1000" s="1"/>
  <c r="S355" i="1000"/>
  <c r="V39" i="994"/>
  <c r="R1074" i="1000"/>
  <c r="R1073" i="1000" s="1"/>
  <c r="R1137" i="1000"/>
  <c r="F1137" i="1000" s="1"/>
  <c r="S114" i="1000"/>
  <c r="S1072" i="1000"/>
  <c r="Q149" i="1000"/>
  <c r="R159" i="1000"/>
  <c r="F159" i="1000" s="1"/>
  <c r="Q316" i="1000"/>
  <c r="S200" i="1000"/>
  <c r="R317" i="1000"/>
  <c r="F317" i="1000" s="1"/>
  <c r="R393" i="1000"/>
  <c r="F393" i="1000" s="1"/>
  <c r="R360" i="1000"/>
  <c r="F360" i="1000" s="1"/>
  <c r="Q355" i="1000"/>
  <c r="Q311" i="1000"/>
  <c r="Q187" i="1000"/>
  <c r="S149" i="1000"/>
  <c r="S142" i="1000"/>
  <c r="R139" i="1000"/>
  <c r="F139" i="1000" s="1"/>
  <c r="R121" i="1000"/>
  <c r="F121" i="1000" s="1"/>
  <c r="S105" i="1000"/>
  <c r="S70" i="1000"/>
  <c r="S65" i="1000"/>
  <c r="S56" i="1000"/>
  <c r="S32" i="1000"/>
  <c r="S31" i="1000" s="1"/>
  <c r="Q200" i="1000"/>
  <c r="R166" i="1000"/>
  <c r="F166" i="1000" s="1"/>
  <c r="R205" i="1000"/>
  <c r="F205" i="1000" s="1"/>
  <c r="R293" i="1000"/>
  <c r="R292" i="1000" s="1"/>
  <c r="S316" i="1000"/>
  <c r="R175" i="1000"/>
  <c r="F175" i="1000" s="1"/>
  <c r="Q173" i="1000"/>
  <c r="S14" i="1000"/>
  <c r="S13" i="1000" s="1"/>
  <c r="R42" i="1000"/>
  <c r="F42" i="1000" s="1"/>
  <c r="S83" i="1000"/>
  <c r="R84" i="1000"/>
  <c r="F84" i="1000" s="1"/>
  <c r="S312" i="1000"/>
  <c r="S311" i="1000" s="1"/>
  <c r="R313" i="1000"/>
  <c r="F313" i="1000" s="1"/>
  <c r="R91" i="1000"/>
  <c r="S89" i="1000"/>
  <c r="S127" i="1000"/>
  <c r="S124" i="1000" s="1"/>
  <c r="R128" i="1000"/>
  <c r="F128" i="1000" s="1"/>
  <c r="R116" i="1000"/>
  <c r="F116" i="1000" s="1"/>
  <c r="R93" i="1000"/>
  <c r="S154" i="1000"/>
  <c r="R693" i="1000"/>
  <c r="F693" i="1000" s="1"/>
  <c r="R497" i="1000"/>
  <c r="F497" i="1000" s="1"/>
  <c r="R510" i="1000"/>
  <c r="F510" i="1000" s="1"/>
  <c r="R545" i="1000"/>
  <c r="F545" i="1000" s="1"/>
  <c r="R189" i="1000"/>
  <c r="F189" i="1000" s="1"/>
  <c r="S255" i="1000"/>
  <c r="R278" i="1000"/>
  <c r="R53" i="1000"/>
  <c r="F53" i="1000" s="1"/>
  <c r="R96" i="1000"/>
  <c r="F96" i="1000" s="1"/>
  <c r="S134" i="1000"/>
  <c r="R939" i="1000"/>
  <c r="F939" i="1000" s="1"/>
  <c r="R1104" i="1000"/>
  <c r="S1336" i="1000"/>
  <c r="R1204" i="1000"/>
  <c r="F1204" i="1000" s="1"/>
  <c r="P19" i="1007" l="1"/>
  <c r="P18" i="1007" s="1"/>
  <c r="O20" i="1007"/>
  <c r="O19" i="1007" s="1"/>
  <c r="O18" i="1007" s="1"/>
  <c r="X184" i="1007"/>
  <c r="X183" i="1007" s="1"/>
  <c r="X182" i="1007" s="1"/>
  <c r="X98" i="1007"/>
  <c r="X97" i="1007" s="1"/>
  <c r="X68" i="1007"/>
  <c r="X13" i="1007"/>
  <c r="X12" i="1007" s="1"/>
  <c r="AA127" i="1007"/>
  <c r="AA92" i="1007"/>
  <c r="AA74" i="1007"/>
  <c r="AA73" i="1007" s="1"/>
  <c r="X194" i="1007"/>
  <c r="X43" i="1007"/>
  <c r="X42" i="1007" s="1"/>
  <c r="X127" i="1007"/>
  <c r="Y169" i="1007"/>
  <c r="Y162" i="1007"/>
  <c r="Y157" i="1007" s="1"/>
  <c r="Y152" i="1007"/>
  <c r="Y98" i="1007"/>
  <c r="Y97" i="1007" s="1"/>
  <c r="Y81" i="1007"/>
  <c r="Y80" i="1007" s="1"/>
  <c r="Y13" i="1007"/>
  <c r="Y12" i="1007" s="1"/>
  <c r="Y11" i="1007" s="1"/>
  <c r="X169" i="1007"/>
  <c r="AA169" i="1007"/>
  <c r="AA152" i="1007"/>
  <c r="AA98" i="1007"/>
  <c r="AA97" i="1007" s="1"/>
  <c r="AA81" i="1007"/>
  <c r="AA80" i="1007" s="1"/>
  <c r="AA13" i="1007"/>
  <c r="AA12" i="1007" s="1"/>
  <c r="AA43" i="1007"/>
  <c r="AA42" i="1007" s="1"/>
  <c r="AA25" i="1007"/>
  <c r="AA24" i="1007" s="1"/>
  <c r="Z74" i="1007"/>
  <c r="Z73" i="1007" s="1"/>
  <c r="Z142" i="1007"/>
  <c r="Z137" i="1007" s="1"/>
  <c r="Z124" i="1007"/>
  <c r="Z117" i="1007" s="1"/>
  <c r="Z68" i="1007"/>
  <c r="Y108" i="1007"/>
  <c r="Y43" i="1007"/>
  <c r="Y42" i="1007" s="1"/>
  <c r="Y24" i="1007"/>
  <c r="X145" i="1007"/>
  <c r="X25" i="1007"/>
  <c r="X24" i="1007" s="1"/>
  <c r="X81" i="1007"/>
  <c r="X80" i="1007" s="1"/>
  <c r="Q77" i="1000"/>
  <c r="Q94" i="1000"/>
  <c r="Z261" i="1007"/>
  <c r="Z251" i="1007"/>
  <c r="Z234" i="1007"/>
  <c r="Z233" i="1007" s="1"/>
  <c r="Z232" i="1007" s="1"/>
  <c r="Z231" i="1007" s="1"/>
  <c r="Y261" i="1007"/>
  <c r="Y251" i="1007"/>
  <c r="Y234" i="1007"/>
  <c r="Y233" i="1007" s="1"/>
  <c r="Y232" i="1007" s="1"/>
  <c r="Y231" i="1007" s="1"/>
  <c r="X261" i="1007"/>
  <c r="X251" i="1007"/>
  <c r="X234" i="1007"/>
  <c r="X233" i="1007" s="1"/>
  <c r="X232" i="1007" s="1"/>
  <c r="X231" i="1007" s="1"/>
  <c r="AA261" i="1007"/>
  <c r="AA251" i="1007"/>
  <c r="AA234" i="1007"/>
  <c r="AA233" i="1007" s="1"/>
  <c r="AA232" i="1007" s="1"/>
  <c r="AA231" i="1007" s="1"/>
  <c r="Z169" i="1007"/>
  <c r="Z162" i="1007"/>
  <c r="Z157" i="1007" s="1"/>
  <c r="Z152" i="1007"/>
  <c r="Z98" i="1007"/>
  <c r="Z97" i="1007" s="1"/>
  <c r="Z81" i="1007"/>
  <c r="Z80" i="1007" s="1"/>
  <c r="Z53" i="1007"/>
  <c r="Z13" i="1007"/>
  <c r="Z12" i="1007" s="1"/>
  <c r="Y145" i="1007"/>
  <c r="X108" i="1007"/>
  <c r="X94" i="1007"/>
  <c r="X93" i="1007" s="1"/>
  <c r="X74" i="1007"/>
  <c r="X73" i="1007" s="1"/>
  <c r="AA176" i="1007"/>
  <c r="AA142" i="1007"/>
  <c r="AA137" i="1007" s="1"/>
  <c r="AA124" i="1007"/>
  <c r="AA117" i="1007" s="1"/>
  <c r="AA68" i="1007"/>
  <c r="AA29" i="1007"/>
  <c r="AA28" i="1007" s="1"/>
  <c r="Z176" i="1007"/>
  <c r="Z29" i="1007"/>
  <c r="Z28" i="1007" s="1"/>
  <c r="Y53" i="1007"/>
  <c r="AA194" i="1007"/>
  <c r="Z194" i="1007"/>
  <c r="Z127" i="1007"/>
  <c r="Z92" i="1007"/>
  <c r="Y176" i="1007"/>
  <c r="Y142" i="1007"/>
  <c r="Y137" i="1007" s="1"/>
  <c r="Y124" i="1007"/>
  <c r="Y117" i="1007" s="1"/>
  <c r="Y68" i="1007"/>
  <c r="Y29" i="1007"/>
  <c r="Y28" i="1007" s="1"/>
  <c r="X162" i="1007"/>
  <c r="X157" i="1007" s="1"/>
  <c r="X152" i="1007"/>
  <c r="X53" i="1007"/>
  <c r="AA145" i="1007"/>
  <c r="AA108" i="1007"/>
  <c r="Z222" i="1007"/>
  <c r="Z221" i="1007" s="1"/>
  <c r="Z223" i="1007"/>
  <c r="Z212" i="1007"/>
  <c r="Z207" i="1007" s="1"/>
  <c r="Y222" i="1007"/>
  <c r="Y221" i="1007" s="1"/>
  <c r="O29" i="993" s="1"/>
  <c r="Y223" i="1007"/>
  <c r="Y212" i="1007"/>
  <c r="Y207" i="1007" s="1"/>
  <c r="X222" i="1007"/>
  <c r="X221" i="1007" s="1"/>
  <c r="X223" i="1007"/>
  <c r="X212" i="1007"/>
  <c r="X207" i="1007" s="1"/>
  <c r="AA222" i="1007"/>
  <c r="AA221" i="1007" s="1"/>
  <c r="AA223" i="1007"/>
  <c r="AA212" i="1007"/>
  <c r="AA207" i="1007" s="1"/>
  <c r="Z145" i="1007"/>
  <c r="Z108" i="1007"/>
  <c r="Z43" i="1007"/>
  <c r="Z42" i="1007" s="1"/>
  <c r="Z25" i="1007"/>
  <c r="Z24" i="1007" s="1"/>
  <c r="Y194" i="1007"/>
  <c r="Y127" i="1007"/>
  <c r="Y92" i="1007"/>
  <c r="Y74" i="1007"/>
  <c r="Y73" i="1007" s="1"/>
  <c r="X176" i="1007"/>
  <c r="X142" i="1007"/>
  <c r="X137" i="1007" s="1"/>
  <c r="X124" i="1007"/>
  <c r="X117" i="1007" s="1"/>
  <c r="X96" i="1007"/>
  <c r="X95" i="1007" s="1"/>
  <c r="X29" i="1007"/>
  <c r="X28" i="1007" s="1"/>
  <c r="AA162" i="1007"/>
  <c r="AA157" i="1007" s="1"/>
  <c r="AA53" i="1007"/>
  <c r="S124" i="1007"/>
  <c r="S117" i="1007" s="1"/>
  <c r="S212" i="1007"/>
  <c r="S207" i="1007" s="1"/>
  <c r="F811" i="1000"/>
  <c r="Q46" i="1000"/>
  <c r="Q45" i="1000" s="1"/>
  <c r="T68" i="1007"/>
  <c r="W25" i="1007"/>
  <c r="W24" i="1007" s="1"/>
  <c r="F637" i="1000"/>
  <c r="F584" i="1000"/>
  <c r="W169" i="1007"/>
  <c r="F924" i="1000"/>
  <c r="Q923" i="1000"/>
  <c r="F923" i="1000" s="1"/>
  <c r="F1286" i="1000"/>
  <c r="F1216" i="1000"/>
  <c r="F211" i="1000"/>
  <c r="F860" i="1000"/>
  <c r="S856" i="1000"/>
  <c r="S855" i="1000" s="1"/>
  <c r="S835" i="1000" s="1"/>
  <c r="S802" i="1000" s="1"/>
  <c r="S801" i="1000" s="1"/>
  <c r="R878" i="1000"/>
  <c r="F1181" i="1000"/>
  <c r="F879" i="1000"/>
  <c r="Q878" i="1000"/>
  <c r="P68" i="1007"/>
  <c r="R92" i="1007"/>
  <c r="F849" i="1000"/>
  <c r="Q846" i="1000"/>
  <c r="F846" i="1000" s="1"/>
  <c r="F752" i="1000"/>
  <c r="R744" i="1000"/>
  <c r="F744" i="1000" s="1"/>
  <c r="F1283" i="1000"/>
  <c r="Q68" i="1007"/>
  <c r="W124" i="1007"/>
  <c r="W117" i="1007" s="1"/>
  <c r="W145" i="1007"/>
  <c r="W68" i="1007"/>
  <c r="W98" i="1007"/>
  <c r="W97" i="1007" s="1"/>
  <c r="W176" i="1007"/>
  <c r="F93" i="1000"/>
  <c r="R92" i="1000"/>
  <c r="F92" i="1000" s="1"/>
  <c r="F91" i="1000"/>
  <c r="R90" i="1000"/>
  <c r="H693" i="1000"/>
  <c r="AA692" i="1000"/>
  <c r="H101" i="1000"/>
  <c r="AA100" i="1000"/>
  <c r="H100" i="1000" s="1"/>
  <c r="AA14" i="1000"/>
  <c r="H15" i="1000"/>
  <c r="H1300" i="1000"/>
  <c r="AA1299" i="1000"/>
  <c r="H510" i="1000"/>
  <c r="AA509" i="1000"/>
  <c r="H137" i="1000"/>
  <c r="AA134" i="1000"/>
  <c r="H134" i="1000" s="1"/>
  <c r="H93" i="1000"/>
  <c r="H92" i="1000"/>
  <c r="H50" i="1000"/>
  <c r="AA49" i="1000"/>
  <c r="H49" i="1000" s="1"/>
  <c r="H116" i="1000"/>
  <c r="AA115" i="1000"/>
  <c r="H91" i="1000"/>
  <c r="H497" i="1000"/>
  <c r="AA496" i="1000"/>
  <c r="H128" i="1000"/>
  <c r="AA127" i="1000"/>
  <c r="AA124" i="1000" s="1"/>
  <c r="AA162" i="1000"/>
  <c r="H162" i="1000" s="1"/>
  <c r="H163" i="1000"/>
  <c r="H84" i="1000"/>
  <c r="AA83" i="1000"/>
  <c r="H48" i="1000"/>
  <c r="AA47" i="1000"/>
  <c r="H1204" i="1000"/>
  <c r="AA1203" i="1000"/>
  <c r="H96" i="1000"/>
  <c r="AA95" i="1000"/>
  <c r="H67" i="1000"/>
  <c r="AA66" i="1000"/>
  <c r="H189" i="1000"/>
  <c r="AA188" i="1000"/>
  <c r="H939" i="1000"/>
  <c r="AA938" i="1000"/>
  <c r="H53" i="1000"/>
  <c r="AA52" i="1000"/>
  <c r="H171" i="1000"/>
  <c r="AA165" i="1000"/>
  <c r="H165" i="1000" s="1"/>
  <c r="H86" i="1000"/>
  <c r="AA85" i="1000"/>
  <c r="H85" i="1000" s="1"/>
  <c r="P145" i="1007"/>
  <c r="O214" i="1007"/>
  <c r="S92" i="1007"/>
  <c r="L30" i="993"/>
  <c r="L25" i="993" s="1"/>
  <c r="K30" i="993"/>
  <c r="K25" i="993" s="1"/>
  <c r="P25" i="1007"/>
  <c r="P24" i="1007" s="1"/>
  <c r="P43" i="1007"/>
  <c r="P42" i="1007" s="1"/>
  <c r="W212" i="1007"/>
  <c r="W207" i="1007" s="1"/>
  <c r="W162" i="1007"/>
  <c r="W157" i="1007" s="1"/>
  <c r="T169" i="1007"/>
  <c r="S152" i="1007"/>
  <c r="R169" i="1007"/>
  <c r="S43" i="1007"/>
  <c r="S42" i="1007" s="1"/>
  <c r="P176" i="1007"/>
  <c r="S251" i="1007"/>
  <c r="P261" i="1007"/>
  <c r="N152" i="1007"/>
  <c r="R108" i="1007"/>
  <c r="R43" i="1007"/>
  <c r="R42" i="1007" s="1"/>
  <c r="P169" i="1007"/>
  <c r="T74" i="1007"/>
  <c r="T73" i="1007" s="1"/>
  <c r="T98" i="1007"/>
  <c r="T97" i="1007" s="1"/>
  <c r="P13" i="1007"/>
  <c r="P12" i="1007" s="1"/>
  <c r="T13" i="1007"/>
  <c r="T12" i="1007" s="1"/>
  <c r="P127" i="1007"/>
  <c r="R74" i="1007"/>
  <c r="R73" i="1007" s="1"/>
  <c r="P234" i="1007"/>
  <c r="P233" i="1007" s="1"/>
  <c r="P232" i="1007" s="1"/>
  <c r="P231" i="1007" s="1"/>
  <c r="Q25" i="1007"/>
  <c r="Q24" i="1007" s="1"/>
  <c r="S108" i="1007"/>
  <c r="T145" i="1007"/>
  <c r="T212" i="1007"/>
  <c r="T207" i="1007" s="1"/>
  <c r="P108" i="1007"/>
  <c r="R13" i="1007"/>
  <c r="R12" i="1007" s="1"/>
  <c r="T81" i="1007"/>
  <c r="T80" i="1007" s="1"/>
  <c r="R98" i="1007"/>
  <c r="R97" i="1007" s="1"/>
  <c r="Q152" i="1007"/>
  <c r="Q162" i="1007"/>
  <c r="Q157" i="1007" s="1"/>
  <c r="Q169" i="1007"/>
  <c r="Q234" i="1007"/>
  <c r="Q233" i="1007" s="1"/>
  <c r="Q232" i="1007" s="1"/>
  <c r="Q231" i="1007" s="1"/>
  <c r="S25" i="1007"/>
  <c r="S24" i="1007" s="1"/>
  <c r="Q43" i="1007"/>
  <c r="Q42" i="1007" s="1"/>
  <c r="Q108" i="1007"/>
  <c r="R145" i="1007"/>
  <c r="R212" i="1007"/>
  <c r="R207" i="1007" s="1"/>
  <c r="R261" i="1007"/>
  <c r="W108" i="1007"/>
  <c r="S261" i="1007"/>
  <c r="Q29" i="1007"/>
  <c r="Q28" i="1007" s="1"/>
  <c r="S223" i="1007"/>
  <c r="S222" i="1007"/>
  <c r="S221" i="1007" s="1"/>
  <c r="I29" i="993" s="1"/>
  <c r="P124" i="1007"/>
  <c r="P117" i="1007" s="1"/>
  <c r="R53" i="1007"/>
  <c r="R81" i="1007"/>
  <c r="R80" i="1007" s="1"/>
  <c r="S145" i="1007"/>
  <c r="P74" i="1007"/>
  <c r="P73" i="1007" s="1"/>
  <c r="P142" i="1007"/>
  <c r="P137" i="1007" s="1"/>
  <c r="R29" i="1007"/>
  <c r="R28" i="1007" s="1"/>
  <c r="T124" i="1007"/>
  <c r="T117" i="1007" s="1"/>
  <c r="T142" i="1007"/>
  <c r="T137" i="1007" s="1"/>
  <c r="T176" i="1007"/>
  <c r="T92" i="1007"/>
  <c r="T127" i="1007"/>
  <c r="Q194" i="1007"/>
  <c r="Q261" i="1007"/>
  <c r="P98" i="1007"/>
  <c r="P97" i="1007" s="1"/>
  <c r="P212" i="1007"/>
  <c r="P207" i="1007" s="1"/>
  <c r="T29" i="1007"/>
  <c r="T28" i="1007" s="1"/>
  <c r="S68" i="1007"/>
  <c r="R124" i="1007"/>
  <c r="R117" i="1007" s="1"/>
  <c r="R142" i="1007"/>
  <c r="R137" i="1007" s="1"/>
  <c r="R176" i="1007"/>
  <c r="W127" i="1007"/>
  <c r="W152" i="1007"/>
  <c r="W13" i="1007"/>
  <c r="W12" i="1007" s="1"/>
  <c r="W92" i="1007"/>
  <c r="W222" i="1007"/>
  <c r="W221" i="1007" s="1"/>
  <c r="M29" i="993" s="1"/>
  <c r="W261" i="1007"/>
  <c r="S176" i="1007"/>
  <c r="P152" i="1007"/>
  <c r="P194" i="1007"/>
  <c r="T25" i="1007"/>
  <c r="T24" i="1007" s="1"/>
  <c r="R127" i="1007"/>
  <c r="S169" i="1007"/>
  <c r="Q13" i="1007"/>
  <c r="Q12" i="1007" s="1"/>
  <c r="S53" i="1007"/>
  <c r="S81" i="1007"/>
  <c r="S80" i="1007" s="1"/>
  <c r="Q98" i="1007"/>
  <c r="Q97" i="1007" s="1"/>
  <c r="T152" i="1007"/>
  <c r="T162" i="1007"/>
  <c r="T157" i="1007" s="1"/>
  <c r="T234" i="1007"/>
  <c r="T233" i="1007" s="1"/>
  <c r="T232" i="1007" s="1"/>
  <c r="T231" i="1007" s="1"/>
  <c r="T251" i="1007"/>
  <c r="P53" i="1007"/>
  <c r="S29" i="1007"/>
  <c r="S28" i="1007" s="1"/>
  <c r="R68" i="1007"/>
  <c r="Q124" i="1007"/>
  <c r="Q117" i="1007" s="1"/>
  <c r="Q142" i="1007"/>
  <c r="Q137" i="1007" s="1"/>
  <c r="Q176" i="1007"/>
  <c r="P81" i="1007"/>
  <c r="P80" i="1007" s="1"/>
  <c r="S13" i="1007"/>
  <c r="S12" i="1007" s="1"/>
  <c r="Q53" i="1007"/>
  <c r="Q81" i="1007"/>
  <c r="Q80" i="1007" s="1"/>
  <c r="S98" i="1007"/>
  <c r="S97" i="1007" s="1"/>
  <c r="R152" i="1007"/>
  <c r="R162" i="1007"/>
  <c r="R157" i="1007" s="1"/>
  <c r="R234" i="1007"/>
  <c r="R233" i="1007" s="1"/>
  <c r="R232" i="1007" s="1"/>
  <c r="R231" i="1007" s="1"/>
  <c r="R251" i="1007"/>
  <c r="W43" i="1007"/>
  <c r="W42" i="1007" s="1"/>
  <c r="W142" i="1007"/>
  <c r="W137" i="1007" s="1"/>
  <c r="W74" i="1007"/>
  <c r="W73" i="1007" s="1"/>
  <c r="W81" i="1007"/>
  <c r="W80" i="1007" s="1"/>
  <c r="P223" i="1007"/>
  <c r="P222" i="1007"/>
  <c r="P221" i="1007" s="1"/>
  <c r="T223" i="1007"/>
  <c r="T222" i="1007"/>
  <c r="T221" i="1007" s="1"/>
  <c r="J29" i="993" s="1"/>
  <c r="T53" i="1007"/>
  <c r="Q251" i="1007"/>
  <c r="P251" i="1007"/>
  <c r="R223" i="1007"/>
  <c r="R222" i="1007"/>
  <c r="R221" i="1007" s="1"/>
  <c r="H29" i="993" s="1"/>
  <c r="W251" i="1007"/>
  <c r="W234" i="1007"/>
  <c r="W233" i="1007" s="1"/>
  <c r="W232" i="1007" s="1"/>
  <c r="W231" i="1007" s="1"/>
  <c r="N212" i="1007"/>
  <c r="N207" i="1007" s="1"/>
  <c r="S194" i="1007"/>
  <c r="S142" i="1007"/>
  <c r="S137" i="1007" s="1"/>
  <c r="S162" i="1007"/>
  <c r="S157" i="1007" s="1"/>
  <c r="S234" i="1007"/>
  <c r="S233" i="1007" s="1"/>
  <c r="S232" i="1007" s="1"/>
  <c r="S231" i="1007" s="1"/>
  <c r="P29" i="1007"/>
  <c r="P28" i="1007" s="1"/>
  <c r="S74" i="1007"/>
  <c r="S73" i="1007" s="1"/>
  <c r="S127" i="1007"/>
  <c r="T194" i="1007"/>
  <c r="P162" i="1007"/>
  <c r="P157" i="1007" s="1"/>
  <c r="R25" i="1007"/>
  <c r="R24" i="1007" s="1"/>
  <c r="T43" i="1007"/>
  <c r="T42" i="1007" s="1"/>
  <c r="T108" i="1007"/>
  <c r="Q145" i="1007"/>
  <c r="Q212" i="1007"/>
  <c r="Q207" i="1007" s="1"/>
  <c r="Q223" i="1007"/>
  <c r="Q222" i="1007"/>
  <c r="Q221" i="1007" s="1"/>
  <c r="G29" i="993" s="1"/>
  <c r="P92" i="1007"/>
  <c r="Q74" i="1007"/>
  <c r="Q73" i="1007" s="1"/>
  <c r="Q92" i="1007"/>
  <c r="Q127" i="1007"/>
  <c r="R194" i="1007"/>
  <c r="W29" i="1007"/>
  <c r="W28" i="1007" s="1"/>
  <c r="W53" i="1007"/>
  <c r="T261" i="1007"/>
  <c r="W194" i="1007"/>
  <c r="W223" i="1007"/>
  <c r="S1197" i="1000"/>
  <c r="S1192" i="1000" s="1"/>
  <c r="S1191" i="1000" s="1"/>
  <c r="S1190" i="1000" s="1"/>
  <c r="S1189" i="1000" s="1"/>
  <c r="G28" i="994"/>
  <c r="G27" i="994" s="1"/>
  <c r="N223" i="1007"/>
  <c r="O126" i="1007"/>
  <c r="N162" i="1007"/>
  <c r="N157" i="1007" s="1"/>
  <c r="S473" i="1000"/>
  <c r="O179" i="1007"/>
  <c r="N176" i="1007"/>
  <c r="N127" i="1007"/>
  <c r="O129" i="1007"/>
  <c r="O128" i="1007" s="1"/>
  <c r="F1014" i="1000"/>
  <c r="F370" i="1000"/>
  <c r="F180" i="1000"/>
  <c r="F327" i="1000"/>
  <c r="N68" i="1007"/>
  <c r="F940" i="1000"/>
  <c r="F943" i="1000"/>
  <c r="F375" i="1000"/>
  <c r="F920" i="1000"/>
  <c r="F969" i="1000"/>
  <c r="F697" i="1000"/>
  <c r="R345" i="1000"/>
  <c r="F345" i="1000" s="1"/>
  <c r="F562" i="1000"/>
  <c r="F194" i="1000"/>
  <c r="F902" i="1000"/>
  <c r="F499" i="1000"/>
  <c r="F1346" i="1000"/>
  <c r="F779" i="1000"/>
  <c r="F503" i="1000"/>
  <c r="F1144" i="1000"/>
  <c r="F247" i="1000"/>
  <c r="F907" i="1000"/>
  <c r="F1311" i="1000"/>
  <c r="F1100" i="1000"/>
  <c r="F891" i="1000"/>
  <c r="F538" i="1000"/>
  <c r="F808" i="1000"/>
  <c r="F771" i="1000"/>
  <c r="F462" i="1000"/>
  <c r="F217" i="1000"/>
  <c r="F273" i="1000"/>
  <c r="F1301" i="1000"/>
  <c r="F718" i="1000"/>
  <c r="F490" i="1000"/>
  <c r="F915" i="1000"/>
  <c r="F1217" i="1000"/>
  <c r="F1145" i="1000"/>
  <c r="F1074" i="1000"/>
  <c r="F448" i="1000"/>
  <c r="F218" i="1000"/>
  <c r="F892" i="1000"/>
  <c r="F504" i="1000"/>
  <c r="F1040" i="1000"/>
  <c r="F551" i="1000"/>
  <c r="F213" i="1000"/>
  <c r="F1343" i="1000"/>
  <c r="F1279" i="1000"/>
  <c r="F1231" i="1000"/>
  <c r="F1154" i="1000"/>
  <c r="F970" i="1000"/>
  <c r="F941" i="1000"/>
  <c r="F384" i="1000"/>
  <c r="F563" i="1000"/>
  <c r="F458" i="1000"/>
  <c r="F328" i="1000"/>
  <c r="F248" i="1000"/>
  <c r="F832" i="1000"/>
  <c r="F1290" i="1000"/>
  <c r="F383" i="1000"/>
  <c r="F1073" i="1000"/>
  <c r="F447" i="1000"/>
  <c r="F768" i="1000"/>
  <c r="F1186" i="1000"/>
  <c r="F1278" i="1000"/>
  <c r="F184" i="1000"/>
  <c r="F1205" i="1000"/>
  <c r="F1105" i="1000"/>
  <c r="F984" i="1000"/>
  <c r="F944" i="1000"/>
  <c r="F780" i="1000"/>
  <c r="F228" i="1000"/>
  <c r="F903" i="1000"/>
  <c r="F833" i="1000"/>
  <c r="F1291" i="1000"/>
  <c r="F1115" i="1000"/>
  <c r="F500" i="1000"/>
  <c r="F466" i="1000"/>
  <c r="F366" i="1000"/>
  <c r="F333" i="1000"/>
  <c r="F233" i="1000"/>
  <c r="F185" i="1000"/>
  <c r="F348" i="1000"/>
  <c r="F198" i="1000"/>
  <c r="F921" i="1000"/>
  <c r="F1024" i="1000"/>
  <c r="F209" i="1000"/>
  <c r="F806" i="1000"/>
  <c r="F1206" i="1000"/>
  <c r="F539" i="1000"/>
  <c r="F444" i="1000"/>
  <c r="F332" i="1000"/>
  <c r="F1342" i="1000"/>
  <c r="F866" i="1000"/>
  <c r="F1287" i="1000"/>
  <c r="F1182" i="1000"/>
  <c r="F960" i="1000"/>
  <c r="F867" i="1000"/>
  <c r="F889" i="1000"/>
  <c r="F1187" i="1000"/>
  <c r="F714" i="1000"/>
  <c r="F526" i="1000"/>
  <c r="F453" i="1000"/>
  <c r="F1080" i="1000"/>
  <c r="F908" i="1000"/>
  <c r="F1101" i="1000"/>
  <c r="F1347" i="1000"/>
  <c r="F1302" i="1000"/>
  <c r="F1157" i="1000"/>
  <c r="F769" i="1000"/>
  <c r="F516" i="1000"/>
  <c r="F373" i="1000"/>
  <c r="F132" i="1000"/>
  <c r="F239" i="1000"/>
  <c r="F197" i="1000"/>
  <c r="F1153" i="1000"/>
  <c r="F1023" i="1000"/>
  <c r="F478" i="1000"/>
  <c r="F888" i="1000"/>
  <c r="F525" i="1000"/>
  <c r="F452" i="1000"/>
  <c r="F363" i="1000"/>
  <c r="F292" i="1000"/>
  <c r="F250" i="1000"/>
  <c r="F550" i="1000"/>
  <c r="F457" i="1000"/>
  <c r="F557" i="1000"/>
  <c r="F959" i="1000"/>
  <c r="F914" i="1000"/>
  <c r="F1159" i="1000"/>
  <c r="F983" i="1000"/>
  <c r="F227" i="1000"/>
  <c r="F255" i="1000"/>
  <c r="F1047" i="1000"/>
  <c r="F443" i="1000"/>
  <c r="F1172" i="1000"/>
  <c r="F1114" i="1000"/>
  <c r="F1039" i="1000"/>
  <c r="F713" i="1000"/>
  <c r="F131" i="1000"/>
  <c r="F1230" i="1000"/>
  <c r="F1076" i="1000"/>
  <c r="F232" i="1000"/>
  <c r="F805" i="1000"/>
  <c r="F1156" i="1000"/>
  <c r="F1079" i="1000"/>
  <c r="F515" i="1000"/>
  <c r="F208" i="1000"/>
  <c r="F1160" i="1000"/>
  <c r="F1015" i="1000"/>
  <c r="F376" i="1000"/>
  <c r="F293" i="1000"/>
  <c r="F251" i="1000"/>
  <c r="F181" i="1000"/>
  <c r="F1106" i="1000"/>
  <c r="F391" i="1000"/>
  <c r="F869" i="1000"/>
  <c r="F809" i="1000"/>
  <c r="F1173" i="1000"/>
  <c r="F772" i="1000"/>
  <c r="F558" i="1000"/>
  <c r="F274" i="1000"/>
  <c r="F812" i="1000"/>
  <c r="F1048" i="1000"/>
  <c r="F479" i="1000"/>
  <c r="F240" i="1000"/>
  <c r="F880" i="1000"/>
  <c r="F1312" i="1000"/>
  <c r="F1077" i="1000"/>
  <c r="F698" i="1000"/>
  <c r="F195" i="1000"/>
  <c r="F1284" i="1000"/>
  <c r="F719" i="1000"/>
  <c r="F491" i="1000"/>
  <c r="O164" i="1007"/>
  <c r="N124" i="1007"/>
  <c r="N117" i="1007" s="1"/>
  <c r="S1315" i="1000"/>
  <c r="S1314" i="1000" s="1"/>
  <c r="O99" i="1007"/>
  <c r="N25" i="1007"/>
  <c r="N24" i="1007" s="1"/>
  <c r="N74" i="1007"/>
  <c r="N73" i="1007" s="1"/>
  <c r="O236" i="1007"/>
  <c r="N49" i="1007"/>
  <c r="N48" i="1007" s="1"/>
  <c r="N169" i="1007"/>
  <c r="N13" i="1007"/>
  <c r="N12" i="1007" s="1"/>
  <c r="Q712" i="1000"/>
  <c r="R105" i="1000"/>
  <c r="F105" i="1000" s="1"/>
  <c r="R520" i="1000"/>
  <c r="F520" i="1000" s="1"/>
  <c r="S732" i="1000"/>
  <c r="S722" i="1000" s="1"/>
  <c r="Q690" i="1000"/>
  <c r="R149" i="1000"/>
  <c r="F149" i="1000" s="1"/>
  <c r="R431" i="1000"/>
  <c r="R430" i="1000" s="1"/>
  <c r="R429" i="1000" s="1"/>
  <c r="Q442" i="1000"/>
  <c r="R712" i="1000"/>
  <c r="Q968" i="1000"/>
  <c r="S1104" i="1000"/>
  <c r="R1131" i="1000"/>
  <c r="R1221" i="1000"/>
  <c r="R1220" i="1000" s="1"/>
  <c r="R442" i="1000"/>
  <c r="R441" i="1000" s="1"/>
  <c r="R336" i="1000"/>
  <c r="F336" i="1000" s="1"/>
  <c r="Q767" i="1000"/>
  <c r="R1305" i="1000"/>
  <c r="R1304" i="1000" s="1"/>
  <c r="Q1297" i="1000"/>
  <c r="O144" i="1007"/>
  <c r="O15" i="1007"/>
  <c r="N142" i="1007"/>
  <c r="N137" i="1007" s="1"/>
  <c r="N29" i="1007"/>
  <c r="N28" i="1007" s="1"/>
  <c r="O37" i="1007"/>
  <c r="O36" i="1007" s="1"/>
  <c r="O115" i="1007"/>
  <c r="O114" i="1007" s="1"/>
  <c r="O113" i="1007" s="1"/>
  <c r="N92" i="1007"/>
  <c r="O104" i="1007"/>
  <c r="O103" i="1007" s="1"/>
  <c r="O59" i="1007"/>
  <c r="O58" i="1007" s="1"/>
  <c r="O39" i="1007"/>
  <c r="O38" i="1007" s="1"/>
  <c r="O82" i="1007"/>
  <c r="O156" i="1007"/>
  <c r="O155" i="1007" s="1"/>
  <c r="O163" i="1007"/>
  <c r="O257" i="1007"/>
  <c r="O256" i="1007" s="1"/>
  <c r="O76" i="1007"/>
  <c r="O112" i="1007"/>
  <c r="O111" i="1007" s="1"/>
  <c r="O151" i="1007"/>
  <c r="O150" i="1007" s="1"/>
  <c r="O196" i="1007"/>
  <c r="O195" i="1007" s="1"/>
  <c r="O70" i="1007"/>
  <c r="O69" i="1007" s="1"/>
  <c r="O100" i="1007"/>
  <c r="O141" i="1007"/>
  <c r="O140" i="1007" s="1"/>
  <c r="N145" i="1007"/>
  <c r="O175" i="1007"/>
  <c r="O174" i="1007" s="1"/>
  <c r="O203" i="1007"/>
  <c r="O255" i="1007"/>
  <c r="O254" i="1007" s="1"/>
  <c r="O263" i="1007"/>
  <c r="O262" i="1007" s="1"/>
  <c r="O220" i="1007"/>
  <c r="N222" i="1007"/>
  <c r="N221" i="1007" s="1"/>
  <c r="D29" i="993" s="1"/>
  <c r="N228" i="1007"/>
  <c r="O280" i="1007"/>
  <c r="O279" i="1007" s="1"/>
  <c r="O278" i="1007" s="1"/>
  <c r="O198" i="1007"/>
  <c r="O197" i="1007" s="1"/>
  <c r="O248" i="1007"/>
  <c r="O247" i="1007" s="1"/>
  <c r="O246" i="1007" s="1"/>
  <c r="O23" i="1007"/>
  <c r="O22" i="1007" s="1"/>
  <c r="O21" i="1007" s="1"/>
  <c r="O57" i="1007"/>
  <c r="O56" i="1007" s="1"/>
  <c r="O45" i="1007"/>
  <c r="O44" i="1007" s="1"/>
  <c r="O89" i="1007"/>
  <c r="O88" i="1007" s="1"/>
  <c r="O147" i="1007"/>
  <c r="O146" i="1007" s="1"/>
  <c r="O96" i="1007"/>
  <c r="O95" i="1007" s="1"/>
  <c r="O31" i="1007"/>
  <c r="O30" i="1007" s="1"/>
  <c r="O63" i="1007"/>
  <c r="O62" i="1007" s="1"/>
  <c r="O67" i="1007"/>
  <c r="O66" i="1007" s="1"/>
  <c r="O139" i="1007"/>
  <c r="O138" i="1007" s="1"/>
  <c r="O206" i="1007"/>
  <c r="O102" i="1007"/>
  <c r="O101" i="1007" s="1"/>
  <c r="N108" i="1007"/>
  <c r="O143" i="1007"/>
  <c r="O177" i="1007"/>
  <c r="O91" i="1007"/>
  <c r="O90" i="1007" s="1"/>
  <c r="N98" i="1007"/>
  <c r="N97" i="1007" s="1"/>
  <c r="O131" i="1007"/>
  <c r="O130" i="1007" s="1"/>
  <c r="O167" i="1007"/>
  <c r="O166" i="1007" s="1"/>
  <c r="O165" i="1007" s="1"/>
  <c r="O193" i="1007"/>
  <c r="N251" i="1007"/>
  <c r="O211" i="1007"/>
  <c r="O210" i="1007" s="1"/>
  <c r="O181" i="1007"/>
  <c r="N194" i="1007"/>
  <c r="O230" i="1007"/>
  <c r="O229" i="1007" s="1"/>
  <c r="O228" i="1007" s="1"/>
  <c r="O125" i="1007"/>
  <c r="O107" i="1007"/>
  <c r="O106" i="1007" s="1"/>
  <c r="O105" i="1007" s="1"/>
  <c r="O41" i="1007"/>
  <c r="O40" i="1007" s="1"/>
  <c r="N43" i="1007"/>
  <c r="O78" i="1007"/>
  <c r="O77" i="1007" s="1"/>
  <c r="O154" i="1007"/>
  <c r="O153" i="1007" s="1"/>
  <c r="O271" i="1007"/>
  <c r="O270" i="1007" s="1"/>
  <c r="O269" i="1007" s="1"/>
  <c r="O268" i="1007" s="1"/>
  <c r="O26" i="1007"/>
  <c r="O50" i="1007"/>
  <c r="N53" i="1007"/>
  <c r="O17" i="1007"/>
  <c r="O27" i="1007"/>
  <c r="O55" i="1007"/>
  <c r="O54" i="1007" s="1"/>
  <c r="O119" i="1007"/>
  <c r="O118" i="1007" s="1"/>
  <c r="O178" i="1007"/>
  <c r="O94" i="1007"/>
  <c r="O93" i="1007" s="1"/>
  <c r="O133" i="1007"/>
  <c r="O132" i="1007" s="1"/>
  <c r="O170" i="1007"/>
  <c r="O83" i="1007"/>
  <c r="O121" i="1007"/>
  <c r="O120" i="1007" s="1"/>
  <c r="O159" i="1007"/>
  <c r="O158" i="1007" s="1"/>
  <c r="O227" i="1007"/>
  <c r="O226" i="1007" s="1"/>
  <c r="O225" i="1007"/>
  <c r="O224" i="1007" s="1"/>
  <c r="N234" i="1007"/>
  <c r="N233" i="1007" s="1"/>
  <c r="N232" i="1007" s="1"/>
  <c r="N231" i="1007" s="1"/>
  <c r="O200" i="1007"/>
  <c r="O199" i="1007" s="1"/>
  <c r="O253" i="1007"/>
  <c r="O252" i="1007" s="1"/>
  <c r="O260" i="1007"/>
  <c r="O259" i="1007" s="1"/>
  <c r="O258" i="1007" s="1"/>
  <c r="O217" i="1007"/>
  <c r="O275" i="1007"/>
  <c r="O274" i="1007" s="1"/>
  <c r="O273" i="1007" s="1"/>
  <c r="O272" i="1007" s="1"/>
  <c r="R827" i="1000"/>
  <c r="R826" i="1000" s="1"/>
  <c r="R1121" i="1000"/>
  <c r="F1121" i="1000" s="1"/>
  <c r="O87" i="1007"/>
  <c r="O86" i="1007" s="1"/>
  <c r="O35" i="1007"/>
  <c r="O34" i="1007" s="1"/>
  <c r="O33" i="1007"/>
  <c r="O32" i="1007" s="1"/>
  <c r="O65" i="1007"/>
  <c r="O64" i="1007" s="1"/>
  <c r="O136" i="1007"/>
  <c r="O135" i="1007" s="1"/>
  <c r="O134" i="1007" s="1"/>
  <c r="O14" i="1007"/>
  <c r="O61" i="1007"/>
  <c r="O60" i="1007" s="1"/>
  <c r="O72" i="1007"/>
  <c r="O71" i="1007" s="1"/>
  <c r="O173" i="1007"/>
  <c r="O172" i="1007" s="1"/>
  <c r="O16" i="1007"/>
  <c r="O47" i="1007"/>
  <c r="O46" i="1007" s="1"/>
  <c r="O171" i="1007"/>
  <c r="O85" i="1007"/>
  <c r="O84" i="1007" s="1"/>
  <c r="O123" i="1007"/>
  <c r="O122" i="1007" s="1"/>
  <c r="O161" i="1007"/>
  <c r="O160" i="1007" s="1"/>
  <c r="O241" i="1007"/>
  <c r="O240" i="1007" s="1"/>
  <c r="O239" i="1007" s="1"/>
  <c r="N261" i="1007"/>
  <c r="O75" i="1007"/>
  <c r="N81" i="1007"/>
  <c r="N80" i="1007" s="1"/>
  <c r="O110" i="1007"/>
  <c r="O109" i="1007" s="1"/>
  <c r="O149" i="1007"/>
  <c r="O148" i="1007" s="1"/>
  <c r="O180" i="1007"/>
  <c r="O213" i="1007"/>
  <c r="O265" i="1007"/>
  <c r="O264" i="1007" s="1"/>
  <c r="O185" i="1007"/>
  <c r="O184" i="1007" s="1"/>
  <c r="O183" i="1007" s="1"/>
  <c r="O182" i="1007" s="1"/>
  <c r="O235" i="1007"/>
  <c r="O209" i="1007"/>
  <c r="O208" i="1007" s="1"/>
  <c r="S1131" i="1000"/>
  <c r="S1120" i="1000" s="1"/>
  <c r="R837" i="1000"/>
  <c r="R836" i="1000" s="1"/>
  <c r="S947" i="1000"/>
  <c r="S946" i="1000" s="1"/>
  <c r="S935" i="1000" s="1"/>
  <c r="R1072" i="1000"/>
  <c r="R1095" i="1000"/>
  <c r="R1094" i="1000" s="1"/>
  <c r="R407" i="1000"/>
  <c r="R403" i="1000" s="1"/>
  <c r="R1211" i="1000"/>
  <c r="R1210" i="1000" s="1"/>
  <c r="R1000" i="1000"/>
  <c r="F1000" i="1000" s="1"/>
  <c r="R1143" i="1000"/>
  <c r="R1252" i="1000"/>
  <c r="F1252" i="1000" s="1"/>
  <c r="R1261" i="1000"/>
  <c r="F1261" i="1000" s="1"/>
  <c r="R1176" i="1000"/>
  <c r="R1175" i="1000" s="1"/>
  <c r="R1170" i="1000" s="1"/>
  <c r="R1169" i="1000" s="1"/>
  <c r="R1168" i="1000" s="1"/>
  <c r="R1167" i="1000" s="1"/>
  <c r="R968" i="1000"/>
  <c r="R1270" i="1000"/>
  <c r="F1270" i="1000" s="1"/>
  <c r="R759" i="1000"/>
  <c r="F759" i="1000" s="1"/>
  <c r="R804" i="1000"/>
  <c r="R1316" i="1000"/>
  <c r="F1316" i="1000" s="1"/>
  <c r="R142" i="1000"/>
  <c r="F142" i="1000" s="1"/>
  <c r="Q216" i="1000"/>
  <c r="R287" i="1000"/>
  <c r="R277" i="1000" s="1"/>
  <c r="R1247" i="1000"/>
  <c r="F1247" i="1000" s="1"/>
  <c r="R1026" i="1000"/>
  <c r="F1026" i="1000" s="1"/>
  <c r="R701" i="1000"/>
  <c r="R700" i="1000" s="1"/>
  <c r="Q456" i="1000"/>
  <c r="R254" i="1000"/>
  <c r="R253" i="1000" s="1"/>
  <c r="R200" i="1000"/>
  <c r="F200" i="1000" s="1"/>
  <c r="R316" i="1000"/>
  <c r="F316" i="1000" s="1"/>
  <c r="R871" i="1000"/>
  <c r="F871" i="1000" s="1"/>
  <c r="R1331" i="1000"/>
  <c r="F1331" i="1000" s="1"/>
  <c r="R1050" i="1000"/>
  <c r="F1050" i="1000" s="1"/>
  <c r="S278" i="1000"/>
  <c r="F278" i="1000" s="1"/>
  <c r="R554" i="1000"/>
  <c r="R553" i="1000" s="1"/>
  <c r="U39" i="994" s="1"/>
  <c r="R456" i="1000"/>
  <c r="R455" i="1000" s="1"/>
  <c r="R66" i="1000"/>
  <c r="F66" i="1000" s="1"/>
  <c r="Q826" i="1000"/>
  <c r="Q1162" i="1000"/>
  <c r="F1162" i="1000" s="1"/>
  <c r="Q477" i="1000"/>
  <c r="F477" i="1000" s="1"/>
  <c r="Q1171" i="1000"/>
  <c r="F1171" i="1000" s="1"/>
  <c r="Q502" i="1000"/>
  <c r="F502" i="1000" s="1"/>
  <c r="R102" i="1000"/>
  <c r="F102" i="1000" s="1"/>
  <c r="F90" i="1000"/>
  <c r="R155" i="1000"/>
  <c r="R154" i="1000" s="1"/>
  <c r="R1336" i="1000"/>
  <c r="F1336" i="1000" s="1"/>
  <c r="Q1304" i="1000"/>
  <c r="R119" i="1000"/>
  <c r="F119" i="1000" s="1"/>
  <c r="R56" i="1000"/>
  <c r="F56" i="1000" s="1"/>
  <c r="R23" i="1000"/>
  <c r="F23" i="1000" s="1"/>
  <c r="Q231" i="1000"/>
  <c r="F231" i="1000" s="1"/>
  <c r="Q569" i="1000"/>
  <c r="R52" i="1000"/>
  <c r="F52" i="1000" s="1"/>
  <c r="R188" i="1000"/>
  <c r="F188" i="1000" s="1"/>
  <c r="R692" i="1000"/>
  <c r="F692" i="1000" s="1"/>
  <c r="R127" i="1000"/>
  <c r="R312" i="1000"/>
  <c r="F312" i="1000" s="1"/>
  <c r="R41" i="1000"/>
  <c r="F41" i="1000" s="1"/>
  <c r="R1136" i="1000"/>
  <c r="F1136" i="1000" s="1"/>
  <c r="R137" i="1000"/>
  <c r="F137" i="1000" s="1"/>
  <c r="R269" i="1000"/>
  <c r="F269" i="1000" s="1"/>
  <c r="Q277" i="1000"/>
  <c r="Q154" i="1000"/>
  <c r="R1299" i="1000"/>
  <c r="F1299" i="1000" s="1"/>
  <c r="Q403" i="1000"/>
  <c r="Q804" i="1000"/>
  <c r="Q700" i="1000"/>
  <c r="R238" i="1000"/>
  <c r="R990" i="1000"/>
  <c r="F990" i="1000" s="1"/>
  <c r="R299" i="1000"/>
  <c r="F299" i="1000" s="1"/>
  <c r="Q722" i="1000"/>
  <c r="Q1143" i="1000"/>
  <c r="Q1310" i="1000"/>
  <c r="F1310" i="1000" s="1"/>
  <c r="Q55" i="1000"/>
  <c r="Q561" i="1000"/>
  <c r="F561" i="1000" s="1"/>
  <c r="Q507" i="1000"/>
  <c r="R222" i="1000"/>
  <c r="F222" i="1000" s="1"/>
  <c r="R110" i="1000"/>
  <c r="F110" i="1000" s="1"/>
  <c r="Q1341" i="1000"/>
  <c r="Q1345" i="1000"/>
  <c r="F1345" i="1000" s="1"/>
  <c r="Q514" i="1000"/>
  <c r="F514" i="1000" s="1"/>
  <c r="R509" i="1000"/>
  <c r="F509" i="1000" s="1"/>
  <c r="R83" i="1000"/>
  <c r="F83" i="1000" s="1"/>
  <c r="R163" i="1000"/>
  <c r="R162" i="1000" s="1"/>
  <c r="R47" i="1000"/>
  <c r="F47" i="1000" s="1"/>
  <c r="Q1094" i="1000"/>
  <c r="Q1175" i="1000"/>
  <c r="R100" i="1000"/>
  <c r="F100" i="1000" s="1"/>
  <c r="Q556" i="1000"/>
  <c r="F556" i="1000" s="1"/>
  <c r="Q1220" i="1000"/>
  <c r="Q537" i="1000"/>
  <c r="F537" i="1000" s="1"/>
  <c r="Q1185" i="1000"/>
  <c r="F1185" i="1000" s="1"/>
  <c r="Q542" i="1000"/>
  <c r="Q498" i="1000"/>
  <c r="F498" i="1000" s="1"/>
  <c r="Q179" i="1000"/>
  <c r="F179" i="1000" s="1"/>
  <c r="R95" i="1000"/>
  <c r="F95" i="1000" s="1"/>
  <c r="R496" i="1000"/>
  <c r="F496" i="1000" s="1"/>
  <c r="R115" i="1000"/>
  <c r="F115" i="1000" s="1"/>
  <c r="Q162" i="1000"/>
  <c r="R754" i="1000"/>
  <c r="F754" i="1000" s="1"/>
  <c r="R531" i="1000"/>
  <c r="F531" i="1000" s="1"/>
  <c r="R49" i="1000"/>
  <c r="F49" i="1000" s="1"/>
  <c r="Q253" i="1000"/>
  <c r="Q565" i="1000"/>
  <c r="F565" i="1000" s="1"/>
  <c r="R1203" i="1000"/>
  <c r="F1203" i="1000" s="1"/>
  <c r="R938" i="1000"/>
  <c r="F938" i="1000" s="1"/>
  <c r="R544" i="1000"/>
  <c r="F544" i="1000" s="1"/>
  <c r="R355" i="1000"/>
  <c r="F355" i="1000" s="1"/>
  <c r="Q1072" i="1000"/>
  <c r="Q946" i="1000"/>
  <c r="Q134" i="1000"/>
  <c r="R171" i="1000"/>
  <c r="F171" i="1000" s="1"/>
  <c r="Q1210" i="1000"/>
  <c r="Q1201" i="1000"/>
  <c r="Q267" i="1000"/>
  <c r="Q1104" i="1000"/>
  <c r="R85" i="1000"/>
  <c r="F85" i="1000" s="1"/>
  <c r="R70" i="1000"/>
  <c r="F70" i="1000" s="1"/>
  <c r="R26" i="1000"/>
  <c r="F26" i="1000" s="1"/>
  <c r="R1237" i="1000"/>
  <c r="F1237" i="1000" s="1"/>
  <c r="R483" i="1000"/>
  <c r="F483" i="1000" s="1"/>
  <c r="R856" i="1000"/>
  <c r="R1005" i="1000"/>
  <c r="F1005" i="1000" s="1"/>
  <c r="Q958" i="1000"/>
  <c r="F958" i="1000" s="1"/>
  <c r="Q14" i="1000"/>
  <c r="Q936" i="1000"/>
  <c r="Q238" i="1000"/>
  <c r="Q642" i="1000"/>
  <c r="F642" i="1000" s="1"/>
  <c r="Q226" i="1000"/>
  <c r="F226" i="1000" s="1"/>
  <c r="Q919" i="1000"/>
  <c r="F919" i="1000" s="1"/>
  <c r="Q1289" i="1000"/>
  <c r="F1289" i="1000" s="1"/>
  <c r="R782" i="1000"/>
  <c r="F782" i="1000" s="1"/>
  <c r="Q451" i="1000"/>
  <c r="F451" i="1000" s="1"/>
  <c r="R389" i="1000"/>
  <c r="F389" i="1000" s="1"/>
  <c r="Q549" i="1000"/>
  <c r="F549" i="1000" s="1"/>
  <c r="Q1260" i="1000"/>
  <c r="S335" i="1000"/>
  <c r="S1071" i="1000"/>
  <c r="Q335" i="1000"/>
  <c r="Q519" i="1000"/>
  <c r="Q1013" i="1000"/>
  <c r="Q183" i="1000"/>
  <c r="S1013" i="1000"/>
  <c r="S967" i="1000" s="1"/>
  <c r="Q298" i="1000"/>
  <c r="Q1120" i="1000"/>
  <c r="Q76" i="1000"/>
  <c r="Q430" i="1000"/>
  <c r="S254" i="1000"/>
  <c r="S253" i="1000" s="1"/>
  <c r="S237" i="1000" s="1"/>
  <c r="R15" i="1000"/>
  <c r="R14" i="1000" s="1"/>
  <c r="S298" i="1000"/>
  <c r="S743" i="1000"/>
  <c r="Q855" i="1000"/>
  <c r="S1296" i="1000"/>
  <c r="S77" i="1000"/>
  <c r="S76" i="1000" s="1"/>
  <c r="S183" i="1000"/>
  <c r="Q482" i="1000"/>
  <c r="Q1236" i="1000"/>
  <c r="Q1315" i="1000"/>
  <c r="R173" i="1000"/>
  <c r="F173" i="1000" s="1"/>
  <c r="Q989" i="1000"/>
  <c r="Q743" i="1000"/>
  <c r="Q165" i="1000"/>
  <c r="S55" i="1000"/>
  <c r="S12" i="1000"/>
  <c r="S113" i="1000"/>
  <c r="F11" i="997"/>
  <c r="F10" i="997" s="1"/>
  <c r="G11" i="997"/>
  <c r="G10" i="997" s="1"/>
  <c r="E11" i="997"/>
  <c r="E10" i="997" s="1"/>
  <c r="F15" i="994"/>
  <c r="F12" i="994"/>
  <c r="F10" i="994"/>
  <c r="E15" i="994"/>
  <c r="E15" i="993"/>
  <c r="E7" i="993" s="1"/>
  <c r="E12" i="994"/>
  <c r="E10" i="994"/>
  <c r="E8" i="994"/>
  <c r="D28" i="992"/>
  <c r="B28" i="992"/>
  <c r="G35" i="994" l="1"/>
  <c r="X168" i="1007"/>
  <c r="X116" i="1007" s="1"/>
  <c r="X11" i="1007"/>
  <c r="X10" i="1007" s="1"/>
  <c r="AA11" i="1007"/>
  <c r="AA10" i="1007" s="1"/>
  <c r="Y168" i="1007"/>
  <c r="Y116" i="1007" s="1"/>
  <c r="AA190" i="1007"/>
  <c r="X190" i="1007"/>
  <c r="AA168" i="1007"/>
  <c r="AA116" i="1007" s="1"/>
  <c r="Y250" i="1007"/>
  <c r="Y249" i="1007" s="1"/>
  <c r="Y243" i="1007" s="1"/>
  <c r="Y10" i="1007"/>
  <c r="O27" i="993" s="1"/>
  <c r="Y190" i="1007"/>
  <c r="AA52" i="1007"/>
  <c r="Z190" i="1007"/>
  <c r="Z250" i="1007"/>
  <c r="Z249" i="1007" s="1"/>
  <c r="Z243" i="1007" s="1"/>
  <c r="X250" i="1007"/>
  <c r="X249" i="1007" s="1"/>
  <c r="X243" i="1007" s="1"/>
  <c r="AA79" i="1007"/>
  <c r="X92" i="1007"/>
  <c r="X79" i="1007" s="1"/>
  <c r="X52" i="1007"/>
  <c r="Y52" i="1007"/>
  <c r="Z168" i="1007"/>
  <c r="Z116" i="1007" s="1"/>
  <c r="Z11" i="1007"/>
  <c r="Z10" i="1007" s="1"/>
  <c r="AA250" i="1007"/>
  <c r="AA249" i="1007" s="1"/>
  <c r="AA243" i="1007" s="1"/>
  <c r="Y79" i="1007"/>
  <c r="Z52" i="1007"/>
  <c r="Z79" i="1007"/>
  <c r="F856" i="1000"/>
  <c r="W11" i="1007"/>
  <c r="W10" i="1007" s="1"/>
  <c r="M27" i="993" s="1"/>
  <c r="W168" i="1007"/>
  <c r="W116" i="1007" s="1"/>
  <c r="Q836" i="1000"/>
  <c r="Q835" i="1000" s="1"/>
  <c r="F569" i="1000"/>
  <c r="P11" i="1007"/>
  <c r="P10" i="1007" s="1"/>
  <c r="T168" i="1007"/>
  <c r="T116" i="1007" s="1"/>
  <c r="O212" i="1007"/>
  <c r="O207" i="1007" s="1"/>
  <c r="AA937" i="1000"/>
  <c r="H938" i="1000"/>
  <c r="AA65" i="1000"/>
  <c r="H66" i="1000"/>
  <c r="AA1202" i="1000"/>
  <c r="H1203" i="1000"/>
  <c r="AA77" i="1000"/>
  <c r="H83" i="1000"/>
  <c r="H124" i="1000"/>
  <c r="H127" i="1000"/>
  <c r="AA89" i="1000"/>
  <c r="H89" i="1000" s="1"/>
  <c r="H90" i="1000"/>
  <c r="AA1298" i="1000"/>
  <c r="H1299" i="1000"/>
  <c r="AA51" i="1000"/>
  <c r="H51" i="1000" s="1"/>
  <c r="H52" i="1000"/>
  <c r="AA187" i="1000"/>
  <c r="H188" i="1000"/>
  <c r="AA94" i="1000"/>
  <c r="H94" i="1000" s="1"/>
  <c r="H95" i="1000"/>
  <c r="H47" i="1000"/>
  <c r="AA46" i="1000"/>
  <c r="H496" i="1000"/>
  <c r="AA493" i="1000"/>
  <c r="AA114" i="1000"/>
  <c r="H115" i="1000"/>
  <c r="AA508" i="1000"/>
  <c r="H509" i="1000"/>
  <c r="AA691" i="1000"/>
  <c r="H692" i="1000"/>
  <c r="AA13" i="1000"/>
  <c r="H14" i="1000"/>
  <c r="P168" i="1007"/>
  <c r="P116" i="1007" s="1"/>
  <c r="S250" i="1007"/>
  <c r="S249" i="1007" s="1"/>
  <c r="S243" i="1007" s="1"/>
  <c r="W190" i="1007"/>
  <c r="S11" i="1007"/>
  <c r="S10" i="1007" s="1"/>
  <c r="I27" i="993" s="1"/>
  <c r="P52" i="1007"/>
  <c r="T11" i="1007"/>
  <c r="T10" i="1007" s="1"/>
  <c r="J27" i="993" s="1"/>
  <c r="W52" i="1007"/>
  <c r="S190" i="1007"/>
  <c r="Q11" i="1007"/>
  <c r="Q10" i="1007" s="1"/>
  <c r="G27" i="993" s="1"/>
  <c r="R168" i="1007"/>
  <c r="R116" i="1007" s="1"/>
  <c r="T190" i="1007"/>
  <c r="Q168" i="1007"/>
  <c r="Q116" i="1007" s="1"/>
  <c r="R190" i="1007"/>
  <c r="Q190" i="1007"/>
  <c r="Q250" i="1007"/>
  <c r="Q249" i="1007" s="1"/>
  <c r="T52" i="1007"/>
  <c r="R250" i="1007"/>
  <c r="R249" i="1007" s="1"/>
  <c r="R11" i="1007"/>
  <c r="R10" i="1007" s="1"/>
  <c r="H27" i="993" s="1"/>
  <c r="P250" i="1007"/>
  <c r="P249" i="1007" s="1"/>
  <c r="P243" i="1007" s="1"/>
  <c r="R79" i="1007"/>
  <c r="P190" i="1007"/>
  <c r="F1341" i="1000"/>
  <c r="Q1314" i="1000"/>
  <c r="W79" i="1007"/>
  <c r="Q79" i="1007"/>
  <c r="P79" i="1007"/>
  <c r="Q52" i="1007"/>
  <c r="W250" i="1007"/>
  <c r="W249" i="1007" s="1"/>
  <c r="R52" i="1007"/>
  <c r="T250" i="1007"/>
  <c r="T249" i="1007" s="1"/>
  <c r="S79" i="1007"/>
  <c r="T79" i="1007"/>
  <c r="S52" i="1007"/>
  <c r="S168" i="1007"/>
  <c r="S116" i="1007" s="1"/>
  <c r="O124" i="1007"/>
  <c r="O117" i="1007" s="1"/>
  <c r="S800" i="1000"/>
  <c r="S721" i="1000"/>
  <c r="S688" i="1000" s="1"/>
  <c r="S687" i="1000" s="1"/>
  <c r="S686" i="1000" s="1"/>
  <c r="F1220" i="1000"/>
  <c r="F722" i="1000"/>
  <c r="F804" i="1000"/>
  <c r="F1175" i="1000"/>
  <c r="N42" i="1007"/>
  <c r="F29" i="993"/>
  <c r="E29" i="993" s="1"/>
  <c r="N190" i="1007"/>
  <c r="O222" i="1007"/>
  <c r="O221" i="1007" s="1"/>
  <c r="N52" i="1007"/>
  <c r="N11" i="1007"/>
  <c r="N79" i="1007"/>
  <c r="F31" i="993"/>
  <c r="O277" i="1007"/>
  <c r="O276" i="1007" s="1"/>
  <c r="O245" i="1007"/>
  <c r="O244" i="1007" s="1"/>
  <c r="F33" i="993"/>
  <c r="E33" i="993" s="1"/>
  <c r="O238" i="1007"/>
  <c r="O237" i="1007" s="1"/>
  <c r="F1072" i="1000"/>
  <c r="F162" i="1000"/>
  <c r="O234" i="1007"/>
  <c r="O233" i="1007" s="1"/>
  <c r="F1094" i="1000"/>
  <c r="F1143" i="1000"/>
  <c r="O223" i="1007"/>
  <c r="O202" i="1007"/>
  <c r="O201" i="1007" s="1"/>
  <c r="O216" i="1007"/>
  <c r="O215" i="1007" s="1"/>
  <c r="O219" i="1007"/>
  <c r="O218" i="1007" s="1"/>
  <c r="O192" i="1007"/>
  <c r="O191" i="1007" s="1"/>
  <c r="O205" i="1007"/>
  <c r="O204" i="1007" s="1"/>
  <c r="O127" i="1007"/>
  <c r="F403" i="1000"/>
  <c r="F1304" i="1000"/>
  <c r="F946" i="1000"/>
  <c r="F826" i="1000"/>
  <c r="F238" i="1000"/>
  <c r="F1210" i="1000"/>
  <c r="F430" i="1000"/>
  <c r="F1104" i="1000"/>
  <c r="F878" i="1000"/>
  <c r="F700" i="1000"/>
  <c r="F154" i="1000"/>
  <c r="F1131" i="1000"/>
  <c r="F968" i="1000"/>
  <c r="F712" i="1000"/>
  <c r="F1211" i="1000"/>
  <c r="F287" i="1000"/>
  <c r="F947" i="1000"/>
  <c r="F253" i="1000"/>
  <c r="Q455" i="1000"/>
  <c r="F455" i="1000" s="1"/>
  <c r="F456" i="1000"/>
  <c r="F701" i="1000"/>
  <c r="F827" i="1000"/>
  <c r="F155" i="1000"/>
  <c r="F163" i="1000"/>
  <c r="F431" i="1000"/>
  <c r="F1305" i="1000"/>
  <c r="F14" i="1000"/>
  <c r="Q215" i="1000"/>
  <c r="F442" i="1000"/>
  <c r="F732" i="1000"/>
  <c r="F254" i="1000"/>
  <c r="F1221" i="1000"/>
  <c r="R124" i="1000"/>
  <c r="F124" i="1000" s="1"/>
  <c r="F127" i="1000"/>
  <c r="F15" i="1000"/>
  <c r="F407" i="1000"/>
  <c r="F1095" i="1000"/>
  <c r="F837" i="1000"/>
  <c r="F1176" i="1000"/>
  <c r="O162" i="1007"/>
  <c r="O157" i="1007" s="1"/>
  <c r="R1315" i="1000"/>
  <c r="R1314" i="1000" s="1"/>
  <c r="N168" i="1007"/>
  <c r="N116" i="1007" s="1"/>
  <c r="O98" i="1007"/>
  <c r="O97" i="1007" s="1"/>
  <c r="O169" i="1007"/>
  <c r="O49" i="1007"/>
  <c r="O48" i="1007" s="1"/>
  <c r="O13" i="1007"/>
  <c r="O12" i="1007" s="1"/>
  <c r="S277" i="1000"/>
  <c r="F277" i="1000" s="1"/>
  <c r="R1013" i="1000"/>
  <c r="F1013" i="1000" s="1"/>
  <c r="R440" i="1000"/>
  <c r="R439" i="1000" s="1"/>
  <c r="R1260" i="1000"/>
  <c r="F1260" i="1000" s="1"/>
  <c r="O152" i="1007"/>
  <c r="R855" i="1000"/>
  <c r="F855" i="1000" s="1"/>
  <c r="S1103" i="1000"/>
  <c r="S1070" i="1000" s="1"/>
  <c r="S1069" i="1000" s="1"/>
  <c r="S1068" i="1000" s="1"/>
  <c r="R165" i="1000"/>
  <c r="F165" i="1000" s="1"/>
  <c r="R134" i="1000"/>
  <c r="F134" i="1000" s="1"/>
  <c r="O142" i="1007"/>
  <c r="O137" i="1007" s="1"/>
  <c r="O43" i="1007"/>
  <c r="O92" i="1007"/>
  <c r="O25" i="1007"/>
  <c r="O24" i="1007" s="1"/>
  <c r="O251" i="1007"/>
  <c r="O81" i="1007"/>
  <c r="O80" i="1007" s="1"/>
  <c r="O176" i="1007"/>
  <c r="O261" i="1007"/>
  <c r="O68" i="1007"/>
  <c r="O53" i="1007"/>
  <c r="R803" i="1000"/>
  <c r="N250" i="1007"/>
  <c r="O74" i="1007"/>
  <c r="O73" i="1007" s="1"/>
  <c r="O194" i="1007"/>
  <c r="O29" i="1007"/>
  <c r="O28" i="1007" s="1"/>
  <c r="O108" i="1007"/>
  <c r="O145" i="1007"/>
  <c r="S934" i="1000"/>
  <c r="S933" i="1000" s="1"/>
  <c r="S932" i="1000" s="1"/>
  <c r="R1236" i="1000"/>
  <c r="R743" i="1000"/>
  <c r="F743" i="1000" s="1"/>
  <c r="R1071" i="1000"/>
  <c r="Q1071" i="1000"/>
  <c r="Q935" i="1000"/>
  <c r="R989" i="1000"/>
  <c r="Q1296" i="1000"/>
  <c r="R46" i="1000"/>
  <c r="F46" i="1000" s="1"/>
  <c r="R114" i="1000"/>
  <c r="F114" i="1000" s="1"/>
  <c r="R13" i="1000"/>
  <c r="Q803" i="1000"/>
  <c r="Q429" i="1000"/>
  <c r="F429" i="1000" s="1"/>
  <c r="Q13" i="1000"/>
  <c r="Q513" i="1000"/>
  <c r="F513" i="1000" s="1"/>
  <c r="R216" i="1000"/>
  <c r="F216" i="1000" s="1"/>
  <c r="Q560" i="1000"/>
  <c r="F560" i="1000" s="1"/>
  <c r="Q689" i="1000"/>
  <c r="Q1200" i="1000"/>
  <c r="R543" i="1000"/>
  <c r="F543" i="1000" s="1"/>
  <c r="Q237" i="1000"/>
  <c r="R77" i="1000"/>
  <c r="F77" i="1000" s="1"/>
  <c r="Q1103" i="1000"/>
  <c r="R1120" i="1000"/>
  <c r="R1103" i="1000" s="1"/>
  <c r="R767" i="1000"/>
  <c r="F767" i="1000" s="1"/>
  <c r="R1202" i="1000"/>
  <c r="F1202" i="1000" s="1"/>
  <c r="Q441" i="1000"/>
  <c r="F441" i="1000" s="1"/>
  <c r="Q555" i="1000"/>
  <c r="F555" i="1000" s="1"/>
  <c r="Q1170" i="1000"/>
  <c r="F1170" i="1000" s="1"/>
  <c r="R386" i="1000"/>
  <c r="F386" i="1000" s="1"/>
  <c r="Q506" i="1000"/>
  <c r="R311" i="1000"/>
  <c r="F311" i="1000" s="1"/>
  <c r="R691" i="1000"/>
  <c r="F691" i="1000" s="1"/>
  <c r="R51" i="1000"/>
  <c r="F51" i="1000" s="1"/>
  <c r="Q230" i="1000"/>
  <c r="F230" i="1000" s="1"/>
  <c r="Q476" i="1000"/>
  <c r="F476" i="1000" s="1"/>
  <c r="Q225" i="1000"/>
  <c r="F225" i="1000" s="1"/>
  <c r="R937" i="1000"/>
  <c r="F937" i="1000" s="1"/>
  <c r="R528" i="1000"/>
  <c r="F528" i="1000" s="1"/>
  <c r="R32" i="1000"/>
  <c r="F32" i="1000" s="1"/>
  <c r="R187" i="1000"/>
  <c r="F187" i="1000" s="1"/>
  <c r="Q518" i="1000"/>
  <c r="R493" i="1000"/>
  <c r="F493" i="1000" s="1"/>
  <c r="Q1184" i="1000"/>
  <c r="F1184" i="1000" s="1"/>
  <c r="R268" i="1000"/>
  <c r="F268" i="1000" s="1"/>
  <c r="R65" i="1000"/>
  <c r="F65" i="1000" s="1"/>
  <c r="Q721" i="1000"/>
  <c r="Q113" i="1000"/>
  <c r="Q54" i="1000" s="1"/>
  <c r="R89" i="1000"/>
  <c r="F89" i="1000" s="1"/>
  <c r="R94" i="1000"/>
  <c r="F94" i="1000" s="1"/>
  <c r="Q548" i="1000"/>
  <c r="F548" i="1000" s="1"/>
  <c r="Q541" i="1000"/>
  <c r="R508" i="1000"/>
  <c r="F508" i="1000" s="1"/>
  <c r="R1298" i="1000"/>
  <c r="F1298" i="1000" s="1"/>
  <c r="Q276" i="1000"/>
  <c r="Q481" i="1000"/>
  <c r="S1295" i="1000"/>
  <c r="S1294" i="1000" s="1"/>
  <c r="Q1219" i="1000"/>
  <c r="Q967" i="1000"/>
  <c r="S54" i="1000"/>
  <c r="S11" i="1000" s="1"/>
  <c r="S10" i="1000" s="1"/>
  <c r="D15" i="993"/>
  <c r="E19" i="994"/>
  <c r="E7" i="994"/>
  <c r="X51" i="1007" l="1"/>
  <c r="N28" i="993" s="1"/>
  <c r="W51" i="1007"/>
  <c r="M28" i="993" s="1"/>
  <c r="M26" i="993" s="1"/>
  <c r="K17" i="992" s="1"/>
  <c r="Z51" i="1007"/>
  <c r="AA51" i="1007"/>
  <c r="Y51" i="1007"/>
  <c r="O28" i="993" s="1"/>
  <c r="O26" i="993" s="1"/>
  <c r="O32" i="993"/>
  <c r="O30" i="993" s="1"/>
  <c r="M18" i="992" s="1"/>
  <c r="P30" i="993"/>
  <c r="N18" i="992" s="1"/>
  <c r="F836" i="1000"/>
  <c r="I32" i="993"/>
  <c r="I30" i="993" s="1"/>
  <c r="G18" i="992" s="1"/>
  <c r="H493" i="1000"/>
  <c r="AA482" i="1000"/>
  <c r="H13" i="1000"/>
  <c r="AA507" i="1000"/>
  <c r="H508" i="1000"/>
  <c r="AA76" i="1000"/>
  <c r="H76" i="1000" s="1"/>
  <c r="H77" i="1000"/>
  <c r="H65" i="1000"/>
  <c r="AA55" i="1000"/>
  <c r="AA45" i="1000"/>
  <c r="H45" i="1000" s="1"/>
  <c r="H46" i="1000"/>
  <c r="AA690" i="1000"/>
  <c r="H691" i="1000"/>
  <c r="H114" i="1000"/>
  <c r="AA113" i="1000"/>
  <c r="H113" i="1000" s="1"/>
  <c r="H187" i="1000"/>
  <c r="AA183" i="1000"/>
  <c r="H183" i="1000" s="1"/>
  <c r="AA1297" i="1000"/>
  <c r="H1298" i="1000"/>
  <c r="AA1201" i="1000"/>
  <c r="H1202" i="1000"/>
  <c r="AA936" i="1000"/>
  <c r="H937" i="1000"/>
  <c r="N29" i="993"/>
  <c r="Q243" i="1007"/>
  <c r="G32" i="993"/>
  <c r="G30" i="993" s="1"/>
  <c r="E18" i="992" s="1"/>
  <c r="Q30" i="993"/>
  <c r="O18" i="992" s="1"/>
  <c r="T243" i="1007"/>
  <c r="J32" i="993"/>
  <c r="J30" i="993" s="1"/>
  <c r="H18" i="992" s="1"/>
  <c r="W243" i="1007"/>
  <c r="M32" i="993"/>
  <c r="M30" i="993" s="1"/>
  <c r="K18" i="992" s="1"/>
  <c r="R243" i="1007"/>
  <c r="H32" i="993"/>
  <c r="H30" i="993" s="1"/>
  <c r="F18" i="992" s="1"/>
  <c r="T51" i="1007"/>
  <c r="Q51" i="1007"/>
  <c r="R51" i="1007"/>
  <c r="P51" i="1007"/>
  <c r="P9" i="1007" s="1"/>
  <c r="P8" i="1007" s="1"/>
  <c r="S51" i="1007"/>
  <c r="R1219" i="1000"/>
  <c r="F1219" i="1000" s="1"/>
  <c r="G30" i="994"/>
  <c r="G29" i="994" s="1"/>
  <c r="E31" i="993"/>
  <c r="S1293" i="1000"/>
  <c r="G37" i="994"/>
  <c r="D7" i="993"/>
  <c r="B15" i="992"/>
  <c r="N51" i="1007"/>
  <c r="D28" i="993" s="1"/>
  <c r="F27" i="993"/>
  <c r="N249" i="1007"/>
  <c r="O79" i="1007"/>
  <c r="O250" i="1007"/>
  <c r="O42" i="1007"/>
  <c r="O11" i="1007"/>
  <c r="O190" i="1007"/>
  <c r="O232" i="1007"/>
  <c r="O231" i="1007" s="1"/>
  <c r="O52" i="1007"/>
  <c r="R967" i="1000"/>
  <c r="F967" i="1000" s="1"/>
  <c r="F1071" i="1000"/>
  <c r="F13" i="1000"/>
  <c r="F803" i="1000"/>
  <c r="F1314" i="1000"/>
  <c r="F1120" i="1000"/>
  <c r="F1103" i="1000"/>
  <c r="F989" i="1000"/>
  <c r="F1236" i="1000"/>
  <c r="R835" i="1000"/>
  <c r="F835" i="1000" s="1"/>
  <c r="F1315" i="1000"/>
  <c r="O168" i="1007"/>
  <c r="O116" i="1007" s="1"/>
  <c r="N10" i="1007"/>
  <c r="D27" i="993" s="1"/>
  <c r="S276" i="1000"/>
  <c r="S236" i="1000" s="1"/>
  <c r="S235" i="1000" s="1"/>
  <c r="R76" i="1000"/>
  <c r="F76" i="1000" s="1"/>
  <c r="Q512" i="1000"/>
  <c r="R1070" i="1000"/>
  <c r="R1069" i="1000" s="1"/>
  <c r="R1068" i="1000" s="1"/>
  <c r="Q802" i="1000"/>
  <c r="Q1295" i="1000"/>
  <c r="R721" i="1000"/>
  <c r="F721" i="1000" s="1"/>
  <c r="Q547" i="1000"/>
  <c r="F547" i="1000" s="1"/>
  <c r="R215" i="1000"/>
  <c r="F215" i="1000" s="1"/>
  <c r="Q236" i="1000"/>
  <c r="R507" i="1000"/>
  <c r="F507" i="1000" s="1"/>
  <c r="Q12" i="1000"/>
  <c r="R1201" i="1000"/>
  <c r="F1201" i="1000" s="1"/>
  <c r="Q1199" i="1000"/>
  <c r="R1297" i="1000"/>
  <c r="F1297" i="1000" s="1"/>
  <c r="R936" i="1000"/>
  <c r="F936" i="1000" s="1"/>
  <c r="R45" i="1000"/>
  <c r="F45" i="1000" s="1"/>
  <c r="R690" i="1000"/>
  <c r="F690" i="1000" s="1"/>
  <c r="Q1169" i="1000"/>
  <c r="F1169" i="1000" s="1"/>
  <c r="Q440" i="1000"/>
  <c r="F440" i="1000" s="1"/>
  <c r="R482" i="1000"/>
  <c r="F482" i="1000" s="1"/>
  <c r="R519" i="1000"/>
  <c r="F519" i="1000" s="1"/>
  <c r="Q554" i="1000"/>
  <c r="F554" i="1000" s="1"/>
  <c r="R542" i="1000"/>
  <c r="F542" i="1000" s="1"/>
  <c r="R267" i="1000"/>
  <c r="F267" i="1000" s="1"/>
  <c r="R31" i="1000"/>
  <c r="F31" i="1000" s="1"/>
  <c r="Q688" i="1000"/>
  <c r="Q1070" i="1000"/>
  <c r="F1070" i="1000" s="1"/>
  <c r="R113" i="1000"/>
  <c r="F113" i="1000" s="1"/>
  <c r="R55" i="1000"/>
  <c r="F55" i="1000" s="1"/>
  <c r="R183" i="1000"/>
  <c r="F183" i="1000" s="1"/>
  <c r="R335" i="1000"/>
  <c r="F335" i="1000" s="1"/>
  <c r="R298" i="1000"/>
  <c r="F298" i="1000" s="1"/>
  <c r="Q475" i="1000"/>
  <c r="Q934" i="1000"/>
  <c r="V37" i="994"/>
  <c r="V30" i="994"/>
  <c r="V28" i="994"/>
  <c r="X9" i="1007" l="1"/>
  <c r="X8" i="1007" s="1"/>
  <c r="Y9" i="1007"/>
  <c r="Y8" i="1007" s="1"/>
  <c r="AA9" i="1007"/>
  <c r="AA8" i="1007" s="1"/>
  <c r="Z9" i="1007"/>
  <c r="Z8" i="1007" s="1"/>
  <c r="AA481" i="1000"/>
  <c r="H482" i="1000"/>
  <c r="AA1200" i="1000"/>
  <c r="H1201" i="1000"/>
  <c r="AA689" i="1000"/>
  <c r="H690" i="1000"/>
  <c r="AA506" i="1000"/>
  <c r="H506" i="1000" s="1"/>
  <c r="H507" i="1000"/>
  <c r="AA54" i="1000"/>
  <c r="H55" i="1000"/>
  <c r="AA935" i="1000"/>
  <c r="H936" i="1000"/>
  <c r="AA1296" i="1000"/>
  <c r="H1297" i="1000"/>
  <c r="AA12" i="1000"/>
  <c r="H12" i="1000" s="1"/>
  <c r="W9" i="1007"/>
  <c r="W8" i="1007" s="1"/>
  <c r="K16" i="992"/>
  <c r="K19" i="992" s="1"/>
  <c r="R9" i="1007"/>
  <c r="R8" i="1007" s="1"/>
  <c r="H28" i="993"/>
  <c r="H26" i="993" s="1"/>
  <c r="T9" i="1007"/>
  <c r="T8" i="1007" s="1"/>
  <c r="J28" i="993"/>
  <c r="J26" i="993" s="1"/>
  <c r="Q9" i="1007"/>
  <c r="Q8" i="1007" s="1"/>
  <c r="G28" i="993"/>
  <c r="G26" i="993" s="1"/>
  <c r="P26" i="993"/>
  <c r="S9" i="1007"/>
  <c r="S8" i="1007" s="1"/>
  <c r="I28" i="993"/>
  <c r="I26" i="993" s="1"/>
  <c r="Q26" i="993"/>
  <c r="M25" i="993"/>
  <c r="K11" i="995" s="1"/>
  <c r="K10" i="995" s="1"/>
  <c r="K9" i="995" s="1"/>
  <c r="G34" i="994"/>
  <c r="S9" i="1000"/>
  <c r="S8" i="1000" s="1"/>
  <c r="G32" i="994"/>
  <c r="G31" i="994" s="1"/>
  <c r="C15" i="992"/>
  <c r="C13" i="992" s="1"/>
  <c r="B13" i="992"/>
  <c r="N243" i="1007"/>
  <c r="D32" i="993"/>
  <c r="E27" i="993"/>
  <c r="D26" i="993"/>
  <c r="N9" i="1007"/>
  <c r="O51" i="1007"/>
  <c r="O249" i="1007"/>
  <c r="O243" i="1007" s="1"/>
  <c r="O10" i="1007"/>
  <c r="R802" i="1000"/>
  <c r="R801" i="1000" s="1"/>
  <c r="Q801" i="1000"/>
  <c r="Q800" i="1000" s="1"/>
  <c r="Q511" i="1000"/>
  <c r="Q1294" i="1000"/>
  <c r="R54" i="1000"/>
  <c r="F54" i="1000" s="1"/>
  <c r="R12" i="1000"/>
  <c r="F12" i="1000" s="1"/>
  <c r="R541" i="1000"/>
  <c r="F541" i="1000" s="1"/>
  <c r="R518" i="1000"/>
  <c r="F518" i="1000" s="1"/>
  <c r="R481" i="1000"/>
  <c r="F481" i="1000" s="1"/>
  <c r="R689" i="1000"/>
  <c r="F689" i="1000" s="1"/>
  <c r="Q1198" i="1000"/>
  <c r="E28" i="994" s="1"/>
  <c r="Q235" i="1000"/>
  <c r="R276" i="1000"/>
  <c r="F276" i="1000" s="1"/>
  <c r="Q1069" i="1000"/>
  <c r="F1069" i="1000" s="1"/>
  <c r="Q553" i="1000"/>
  <c r="Q11" i="1000"/>
  <c r="Q933" i="1000"/>
  <c r="Q687" i="1000"/>
  <c r="R237" i="1000"/>
  <c r="F237" i="1000" s="1"/>
  <c r="Q1168" i="1000"/>
  <c r="F1168" i="1000" s="1"/>
  <c r="R1296" i="1000"/>
  <c r="F1296" i="1000" s="1"/>
  <c r="R506" i="1000"/>
  <c r="F506" i="1000" s="1"/>
  <c r="Q546" i="1000"/>
  <c r="F546" i="1000" s="1"/>
  <c r="Q474" i="1000"/>
  <c r="Q439" i="1000"/>
  <c r="R935" i="1000"/>
  <c r="F935" i="1000" s="1"/>
  <c r="R1200" i="1000"/>
  <c r="F1200" i="1000" s="1"/>
  <c r="V32" i="994"/>
  <c r="V35" i="994"/>
  <c r="N8" i="1007" l="1"/>
  <c r="AA934" i="1000"/>
  <c r="H935" i="1000"/>
  <c r="AA1199" i="1000"/>
  <c r="H1200" i="1000"/>
  <c r="AA1295" i="1000"/>
  <c r="AA1293" i="1000" s="1"/>
  <c r="H1293" i="1000" s="1"/>
  <c r="H1296" i="1000"/>
  <c r="AA11" i="1000"/>
  <c r="H54" i="1000"/>
  <c r="H689" i="1000"/>
  <c r="AA688" i="1000"/>
  <c r="AA475" i="1000"/>
  <c r="H481" i="1000"/>
  <c r="N32" i="993"/>
  <c r="N31" i="993"/>
  <c r="N27" i="993"/>
  <c r="N33" i="993"/>
  <c r="J25" i="993"/>
  <c r="H11" i="995" s="1"/>
  <c r="H10" i="995" s="1"/>
  <c r="H9" i="995" s="1"/>
  <c r="H17" i="992"/>
  <c r="H16" i="992" s="1"/>
  <c r="H19" i="992" s="1"/>
  <c r="M17" i="992"/>
  <c r="M16" i="992" s="1"/>
  <c r="M19" i="992" s="1"/>
  <c r="O25" i="993"/>
  <c r="M11" i="995" s="1"/>
  <c r="M10" i="995" s="1"/>
  <c r="M9" i="995" s="1"/>
  <c r="G17" i="992"/>
  <c r="G16" i="992" s="1"/>
  <c r="G19" i="992" s="1"/>
  <c r="I25" i="993"/>
  <c r="G11" i="995" s="1"/>
  <c r="G10" i="995" s="1"/>
  <c r="G9" i="995" s="1"/>
  <c r="G25" i="993"/>
  <c r="E11" i="995" s="1"/>
  <c r="E10" i="995" s="1"/>
  <c r="E9" i="995" s="1"/>
  <c r="E17" i="992"/>
  <c r="E16" i="992" s="1"/>
  <c r="E19" i="992" s="1"/>
  <c r="F17" i="992"/>
  <c r="F16" i="992" s="1"/>
  <c r="F19" i="992" s="1"/>
  <c r="H25" i="993"/>
  <c r="F11" i="995" s="1"/>
  <c r="F10" i="995" s="1"/>
  <c r="F9" i="995" s="1"/>
  <c r="B17" i="992"/>
  <c r="Q25" i="993"/>
  <c r="O17" i="992"/>
  <c r="O16" i="992" s="1"/>
  <c r="O19" i="992" s="1"/>
  <c r="N17" i="992"/>
  <c r="N16" i="992" s="1"/>
  <c r="N19" i="992" s="1"/>
  <c r="P25" i="993"/>
  <c r="N11" i="995" s="1"/>
  <c r="N10" i="995" s="1"/>
  <c r="N9" i="995" s="1"/>
  <c r="F32" i="993"/>
  <c r="F30" i="993" s="1"/>
  <c r="D18" i="992" s="1"/>
  <c r="F28" i="993"/>
  <c r="G26" i="994"/>
  <c r="D30" i="993"/>
  <c r="D25" i="993" s="1"/>
  <c r="B11" i="995" s="1"/>
  <c r="E32" i="994"/>
  <c r="F32" i="994" s="1"/>
  <c r="F553" i="1000"/>
  <c r="E39" i="994"/>
  <c r="Q1293" i="1000"/>
  <c r="E37" i="994"/>
  <c r="F37" i="994" s="1"/>
  <c r="F439" i="1000"/>
  <c r="T37" i="994"/>
  <c r="F801" i="1000"/>
  <c r="R800" i="1000"/>
  <c r="F800" i="1000" s="1"/>
  <c r="U35" i="994"/>
  <c r="F802" i="1000"/>
  <c r="O9" i="1007"/>
  <c r="O8" i="1007" s="1"/>
  <c r="R11" i="1000"/>
  <c r="R10" i="1000" s="1"/>
  <c r="T35" i="994"/>
  <c r="Q473" i="1000"/>
  <c r="R512" i="1000"/>
  <c r="F512" i="1000" s="1"/>
  <c r="R1199" i="1000"/>
  <c r="F1199" i="1000" s="1"/>
  <c r="Q10" i="1000"/>
  <c r="E30" i="994" s="1"/>
  <c r="Q1068" i="1000"/>
  <c r="F1068" i="1000" s="1"/>
  <c r="Q1197" i="1000"/>
  <c r="Q1192" i="1000" s="1"/>
  <c r="T28" i="994"/>
  <c r="R236" i="1000"/>
  <c r="F236" i="1000" s="1"/>
  <c r="Q1167" i="1000"/>
  <c r="F1167" i="1000" s="1"/>
  <c r="Q686" i="1000"/>
  <c r="T32" i="994"/>
  <c r="R475" i="1000"/>
  <c r="F475" i="1000" s="1"/>
  <c r="Q932" i="1000"/>
  <c r="R934" i="1000"/>
  <c r="F934" i="1000" s="1"/>
  <c r="R1295" i="1000"/>
  <c r="F1295" i="1000" s="1"/>
  <c r="T39" i="994"/>
  <c r="R688" i="1000"/>
  <c r="F688" i="1000" s="1"/>
  <c r="Q1191" i="1000" l="1"/>
  <c r="O11" i="995"/>
  <c r="O10" i="995" s="1"/>
  <c r="O9" i="995" s="1"/>
  <c r="AA474" i="1000"/>
  <c r="H475" i="1000"/>
  <c r="AA10" i="1000"/>
  <c r="H11" i="1000"/>
  <c r="AA1198" i="1000"/>
  <c r="H1199" i="1000"/>
  <c r="AA687" i="1000"/>
  <c r="H688" i="1000"/>
  <c r="AA1294" i="1000"/>
  <c r="H1295" i="1000"/>
  <c r="AA933" i="1000"/>
  <c r="H934" i="1000"/>
  <c r="N26" i="993"/>
  <c r="N30" i="993"/>
  <c r="L18" i="992" s="1"/>
  <c r="B10" i="995"/>
  <c r="B9" i="995" s="1"/>
  <c r="F38" i="992"/>
  <c r="F29" i="992"/>
  <c r="G38" i="992"/>
  <c r="G29" i="992"/>
  <c r="O29" i="992"/>
  <c r="E38" i="992"/>
  <c r="E29" i="992"/>
  <c r="H38" i="992"/>
  <c r="H29" i="992"/>
  <c r="N29" i="992"/>
  <c r="E32" i="993"/>
  <c r="E31" i="994"/>
  <c r="E28" i="993"/>
  <c r="E26" i="993" s="1"/>
  <c r="F26" i="993"/>
  <c r="E30" i="993"/>
  <c r="B18" i="992"/>
  <c r="F39" i="994"/>
  <c r="F38" i="994" s="1"/>
  <c r="E38" i="994"/>
  <c r="F30" i="994"/>
  <c r="E29" i="994"/>
  <c r="F28" i="994"/>
  <c r="F27" i="994" s="1"/>
  <c r="E27" i="994"/>
  <c r="F10" i="1000"/>
  <c r="F11" i="1000"/>
  <c r="R1198" i="1000"/>
  <c r="F1198" i="1000" s="1"/>
  <c r="R933" i="1000"/>
  <c r="F933" i="1000" s="1"/>
  <c r="R474" i="1000"/>
  <c r="F474" i="1000" s="1"/>
  <c r="R687" i="1000"/>
  <c r="R1294" i="1000"/>
  <c r="F1294" i="1000" s="1"/>
  <c r="R235" i="1000"/>
  <c r="F235" i="1000" s="1"/>
  <c r="Q9" i="1000"/>
  <c r="Q8" i="1000" s="1"/>
  <c r="T30" i="994"/>
  <c r="R511" i="1000"/>
  <c r="F511" i="1000" s="1"/>
  <c r="Q1190" i="1000" l="1"/>
  <c r="F687" i="1000"/>
  <c r="R686" i="1000"/>
  <c r="F686" i="1000" s="1"/>
  <c r="H687" i="1000"/>
  <c r="AA686" i="1000"/>
  <c r="H686" i="1000" s="1"/>
  <c r="AA932" i="1000"/>
  <c r="H933" i="1000"/>
  <c r="AA9" i="1000"/>
  <c r="O30" i="994"/>
  <c r="O29" i="994" s="1"/>
  <c r="H10" i="1000"/>
  <c r="O37" i="994"/>
  <c r="H1294" i="1000"/>
  <c r="AA1197" i="1000"/>
  <c r="H1197" i="1000" s="1"/>
  <c r="O28" i="994"/>
  <c r="O27" i="994" s="1"/>
  <c r="H1198" i="1000"/>
  <c r="AA473" i="1000"/>
  <c r="H473" i="1000" s="1"/>
  <c r="H474" i="1000"/>
  <c r="L17" i="992"/>
  <c r="L16" i="992" s="1"/>
  <c r="L19" i="992" s="1"/>
  <c r="N25" i="993"/>
  <c r="L11" i="995" s="1"/>
  <c r="L10" i="995" s="1"/>
  <c r="L9" i="995" s="1"/>
  <c r="D17" i="992"/>
  <c r="C17" i="992" s="1"/>
  <c r="F25" i="993"/>
  <c r="C18" i="992"/>
  <c r="B16" i="992"/>
  <c r="B19" i="992" s="1"/>
  <c r="R1197" i="1000"/>
  <c r="U28" i="994"/>
  <c r="U32" i="994"/>
  <c r="R9" i="1000"/>
  <c r="R1293" i="1000"/>
  <c r="F1293" i="1000" s="1"/>
  <c r="U37" i="994"/>
  <c r="R473" i="1000"/>
  <c r="F473" i="1000" s="1"/>
  <c r="U30" i="994"/>
  <c r="R932" i="1000"/>
  <c r="F1197" i="1000" l="1"/>
  <c r="R1192" i="1000"/>
  <c r="Q1189" i="1000"/>
  <c r="E35" i="994"/>
  <c r="F932" i="1000"/>
  <c r="H932" i="1000"/>
  <c r="F9" i="1000"/>
  <c r="R8" i="1000"/>
  <c r="AA8" i="1000"/>
  <c r="H9" i="1000"/>
  <c r="O34" i="994"/>
  <c r="O26" i="994"/>
  <c r="C16" i="992"/>
  <c r="C19" i="992" s="1"/>
  <c r="C38" i="992" s="1"/>
  <c r="D16" i="992"/>
  <c r="D19" i="992" s="1"/>
  <c r="D38" i="992" s="1"/>
  <c r="D11" i="995"/>
  <c r="E25" i="993"/>
  <c r="B38" i="992"/>
  <c r="B29" i="992"/>
  <c r="R1191" i="1000" l="1"/>
  <c r="F1192" i="1000"/>
  <c r="E34" i="994"/>
  <c r="E26" i="994"/>
  <c r="F35" i="994"/>
  <c r="F34" i="994" s="1"/>
  <c r="H928" i="1000"/>
  <c r="H929" i="1000"/>
  <c r="F928" i="1000"/>
  <c r="F929" i="1000"/>
  <c r="H8" i="1000"/>
  <c r="C29" i="992"/>
  <c r="D29" i="992"/>
  <c r="D10" i="995"/>
  <c r="D9" i="995" s="1"/>
  <c r="C11" i="995"/>
  <c r="C10" i="995" s="1"/>
  <c r="C9" i="995" s="1"/>
  <c r="F8" i="1000"/>
  <c r="R852" i="1000"/>
  <c r="F852" i="1000" s="1"/>
  <c r="F29" i="994"/>
  <c r="F26" i="994"/>
  <c r="F31" i="994"/>
  <c r="R1190" i="1000" l="1"/>
  <c r="F1191" i="1000"/>
  <c r="R1189" i="1000" l="1"/>
  <c r="F1189" i="1000" s="1"/>
  <c r="F1190" i="1000"/>
</calcChain>
</file>

<file path=xl/comments1.xml><?xml version="1.0" encoding="utf-8"?>
<comments xmlns="http://schemas.openxmlformats.org/spreadsheetml/2006/main">
  <authors>
    <author>user</author>
  </authors>
  <commentList>
    <comment ref="B38" author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PROVJERITI FORMULU</t>
        </r>
      </text>
    </comment>
  </commentList>
</comments>
</file>

<file path=xl/sharedStrings.xml><?xml version="1.0" encoding="utf-8"?>
<sst xmlns="http://schemas.openxmlformats.org/spreadsheetml/2006/main" count="8968" uniqueCount="513">
  <si>
    <t>PRIHODI POSLOVANJA</t>
  </si>
  <si>
    <t>PRIHODI OD PRODAJE NEFINANCIJSKE IMOVINE</t>
  </si>
  <si>
    <t>RASHODI ZA NABAVU NEFINANCIJSKE IMOVINE</t>
  </si>
  <si>
    <t>RAZLIKA - VIŠAK / MANJAK</t>
  </si>
  <si>
    <t>Naziv rashoda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</si>
  <si>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</si>
  <si>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</si>
  <si>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</si>
  <si>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</si>
  <si>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</si>
  <si>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Ostali rashodi</t>
  </si>
  <si>
    <t>Rashodi za nabavu neproizvedene dugotrajne imovine</t>
  </si>
  <si>
    <t>Rashodi za nabavu proizvedene dugotrajne imovine</t>
  </si>
  <si>
    <t>UKUPNO RASHODI</t>
  </si>
  <si>
    <t>Razred</t>
  </si>
  <si>
    <t>Skupina</t>
  </si>
  <si>
    <t>Izvor financiranja</t>
  </si>
  <si>
    <t>Rashodi i izdaci</t>
  </si>
  <si>
    <t>Rashodi poslovanja</t>
  </si>
  <si>
    <t>IZVOR POMOĆI</t>
  </si>
  <si>
    <t>IZVOR VLASTITI PRIHODI</t>
  </si>
  <si>
    <t>Rashodi za nabavu nefinancijske imovine</t>
  </si>
  <si>
    <t>IZVOR PRIHODI OD PRODAJE NEFINANCIJSKE IMOVINE</t>
  </si>
  <si>
    <t>Izradila:</t>
  </si>
  <si>
    <t>IZVOR OPĆI PRIHODI I PRIMICI</t>
  </si>
  <si>
    <t>Oznaka izvora financiranja</t>
  </si>
  <si>
    <t>Naziv prihoda</t>
  </si>
  <si>
    <t>POMOĆI IZ INOZEMSTVA I OD SUBJEKATA UNUTAR OPĆEG PRORAČUNA</t>
  </si>
  <si>
    <t>PRIHODI OD IMOVINE</t>
  </si>
  <si>
    <t>PRIHODI IZ NADLEŽNOG PRORAČUNA I OD HZZO-a TEMELJEM UGOVORNIH OBVEZA</t>
  </si>
  <si>
    <t>PRIHODI OD PRODAJE PROIZVEDENE DUGOTRAJNE IMOVINE</t>
  </si>
  <si>
    <t>UKUPNO PRIHODI POSLOVANJA</t>
  </si>
  <si>
    <t>Danijela Čošić, mag. oec., univ. spec. oec.</t>
  </si>
  <si>
    <t>Ravnateljica :</t>
  </si>
  <si>
    <t>UKUPNI PRIHODI</t>
  </si>
  <si>
    <t>UKUPNI RASHODI</t>
  </si>
  <si>
    <t>PRIHODI OD PRODAJE PROIZVODA I ROBE TE PRUŽENIH USLUGA I PRIHODI OD DONACIJA</t>
  </si>
  <si>
    <t xml:space="preserve">IZVOR POMOĆI </t>
  </si>
  <si>
    <t>dr. sc. Draženka Vadla, dr. med.</t>
  </si>
  <si>
    <t>5.5.</t>
  </si>
  <si>
    <t>K 100057 Nabava opreme za Savjetovalište za prevenciju prekomjerne tjelesne težine i debljine</t>
  </si>
  <si>
    <t>3.1.</t>
  </si>
  <si>
    <t>4.6.</t>
  </si>
  <si>
    <t>7.2.</t>
  </si>
  <si>
    <t>1.1.</t>
  </si>
  <si>
    <t>Rashodi za dodatna ulaganja na nefinancijskoj imovini</t>
  </si>
  <si>
    <t>5.8.</t>
  </si>
  <si>
    <t xml:space="preserve"> 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</si>
  <si>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</si>
  <si>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</si>
  <si>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</si>
  <si>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</si>
  <si>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</si>
  <si>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</si>
  <si>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PRENESENI VIŠAK/MANJAK IZ PRETHODNE GODINE</t>
  </si>
  <si>
    <t>PRIJENOS  VIŠKA/MANJKA U SLJEDEĆE RAZDOBLJE</t>
  </si>
  <si>
    <t>IZVORNI PLAN ZA 2024. / eura</t>
  </si>
  <si>
    <t>TEKUĆI PLAN ZA 2024. / eura</t>
  </si>
  <si>
    <t>1 OPĆI PRIHODI POSLOVANJA</t>
  </si>
  <si>
    <t>Izvor finan.</t>
  </si>
  <si>
    <t>PRIHODI OD POREZA ZA REDOVNU DJELATNOST</t>
  </si>
  <si>
    <t>3 VLASTITI PRIHODI</t>
  </si>
  <si>
    <t>VLASTITI PRIHODI - PRORAČUNSKI KORISNICI</t>
  </si>
  <si>
    <t>4 PRIHODI OD POSEBNE NAMJENE</t>
  </si>
  <si>
    <t>4.6</t>
  </si>
  <si>
    <t>5 POMOĆI</t>
  </si>
  <si>
    <t>POMOĆI OD SUBJEKATA UNUTAR OPĆEG PRORAČUNA</t>
  </si>
  <si>
    <t>POMOĆI TEMELJEM PRIJENOSA EU SREDSTAVA</t>
  </si>
  <si>
    <t>7 PRIHODI OD PRODAJE IMOVINE I NAKNADE S NASLOVA OSIGURANJA</t>
  </si>
  <si>
    <t>07 ZDRAVSTVO</t>
  </si>
  <si>
    <t>II. POSEBNI DIO</t>
  </si>
  <si>
    <t>IZVJEŠTAJ PO PROGRAMSKOJ KLASIFIKACIJI</t>
  </si>
  <si>
    <t>IZVOR PRIHODI ZA POSEBNE NAMJENE (HZZO)</t>
  </si>
  <si>
    <t>Povećanje / smanjenje</t>
  </si>
  <si>
    <t xml:space="preserve">A RAČUN PRIHODA I RASHODA </t>
  </si>
  <si>
    <t xml:space="preserve">A1 PRIHODI I RASHODI PREMA EKONOMSKOJ KLASIFIKACIJI </t>
  </si>
  <si>
    <t>A2 PRIHODI I RASHODI PREMA IZVORIMA FINANCIRANJA</t>
  </si>
  <si>
    <t>A3 RASHODI PREMA FUNKCIJSKOJ KLASIFIKACIJI</t>
  </si>
  <si>
    <t>VIŠAK / MANJAK + NETO FINANCIRANJE</t>
  </si>
  <si>
    <t>C.PRENESENI VIŠAK ILI PRENESENI MANJAK</t>
  </si>
  <si>
    <t xml:space="preserve"> A. SAŽETAK RAČUNA PRIHODA I RASHODA</t>
  </si>
  <si>
    <t xml:space="preserve"> B. SAŽETAK RAČUNA FINANCIRANJA</t>
  </si>
  <si>
    <t>RAZRED I NAZIV</t>
  </si>
  <si>
    <t>NAZIV</t>
  </si>
  <si>
    <t>VIŠAK / MANJAK + NETO FINANCIRANJE + PRENESENI VIŠAK/MANJAK IZ PRETHODNE GODINE - PRIJENOS  VIŠKA/MANJKA U SLJEDEĆE RAZDOBLJE</t>
  </si>
  <si>
    <t>D. VIŠEGODIŠNJI PLAN  URAVNOTEŽENJA</t>
  </si>
  <si>
    <t>VIŠKA/MANJKA IZ PREDHODNE GODINE KOJI ĆE SE RASPOREDITI</t>
  </si>
  <si>
    <t>VIŠAK / MANJAK TEKUĆE GODINE</t>
  </si>
  <si>
    <t>PRIJENOS VIŠAK / MANJAK U SLJEDEĆE RAZDOBLJE</t>
  </si>
  <si>
    <t>076  Poslovi i usluge zdravstva koji nisu drugdje svrstani</t>
  </si>
  <si>
    <t>3</t>
  </si>
  <si>
    <t>VLASTITI IZVORI</t>
  </si>
  <si>
    <t>Izvor</t>
  </si>
  <si>
    <t>REZULTAT POSLOVANJA</t>
  </si>
  <si>
    <t>PRIHODI OD HZZO-a NA TEMELJU UG.OBV. - ZDRAVSTVENE USTANOVE</t>
  </si>
  <si>
    <t>3.1</t>
  </si>
  <si>
    <t>C PRENESENI VIŠAK ILI PRENESENI MANJAK</t>
  </si>
  <si>
    <t>NETO FINANCIRANJE</t>
  </si>
  <si>
    <t>PROGRAM 1066</t>
  </si>
  <si>
    <t>AKTIVNOST A100178</t>
  </si>
  <si>
    <t>AKTIVNOST A100122</t>
  </si>
  <si>
    <t>REDOVNA DJELATNOST ZAVODA ZA JAVNO ZDRAVSTVO</t>
  </si>
  <si>
    <t>OPREMANJE ZAVODA ZA JAVNO ZDRAVSTVO</t>
  </si>
  <si>
    <t>PRIPRAVNICI - HZZ-A</t>
  </si>
  <si>
    <t>TEKUĆI PROJEKT T100056</t>
  </si>
  <si>
    <t>TEKUĆI PROJEKT T100035</t>
  </si>
  <si>
    <t>KAPITALNI PROJEKT K100079</t>
  </si>
  <si>
    <t>TEKUĆI PROJEKT T107008</t>
  </si>
  <si>
    <t>IZVOR POMOĆI - POMOĆI - HZZO (Covid dodatak i Privremeni dodatak)</t>
  </si>
  <si>
    <t>Zajedno protiv ovisnosti</t>
  </si>
  <si>
    <t>Trening životnih vještina za prevenciju ovisnosti o alkoholu, kockanju i novim tehnologijama kod djece i mladih</t>
  </si>
  <si>
    <t>Prevencija rizika određenih čimbenika okoliša</t>
  </si>
  <si>
    <t>KAPITALNI PROJEKT T100084</t>
  </si>
  <si>
    <t>Nabava opreme za projekt Zajedno protiv ovisnosti</t>
  </si>
  <si>
    <t>TEKUĆI PROJEKT T100044</t>
  </si>
  <si>
    <t>Savjetovalište za reproduktivno zdravlje adolescenata</t>
  </si>
  <si>
    <t>TEKUĆI PROJEKT T100070</t>
  </si>
  <si>
    <t>TEKUĆI PROJEKT T10007</t>
  </si>
  <si>
    <t>Monitoring</t>
  </si>
  <si>
    <t>TEKUĆI PROJEKT T100113</t>
  </si>
  <si>
    <t>Specijalizacija liječnika</t>
  </si>
  <si>
    <t>B RAČUN FINANCIRANJA</t>
  </si>
  <si>
    <t>IZDACI ZA FINANCIJSKU IMOVINU I OTPLATE ZAJMOVA</t>
  </si>
  <si>
    <t xml:space="preserve">B1 RAČUN FINANCIRANJA PREMA EKONOMSKOJ KLASIFIKACIJI </t>
  </si>
  <si>
    <t>UKUPNO IZDACI POSLOVANJA</t>
  </si>
  <si>
    <t>B2 RAČUN FINANCIRANJA PREMA IZVORIMA FINANCIRANJA</t>
  </si>
  <si>
    <t>PLAN ZA 2024.</t>
  </si>
  <si>
    <t>NOVI PLAN ZA 2024.</t>
  </si>
  <si>
    <t>Plaće (Bruto)</t>
  </si>
  <si>
    <t>Plaće za redovan rad</t>
  </si>
  <si>
    <t xml:space="preserve">Plaće za zaposlene </t>
  </si>
  <si>
    <t>Plaće za zaposlene - Bruto plaća</t>
  </si>
  <si>
    <t>Plaće za zaposlene - Bruto plaća - CK</t>
  </si>
  <si>
    <t>Plaće za zaposlene - Bruto plaća -ZAO</t>
  </si>
  <si>
    <t>Plaće za zaposlene-Pripravnost</t>
  </si>
  <si>
    <t>Plaće za zaposlene-razlika 6 %</t>
  </si>
  <si>
    <t>Plaće za zaposlene-Privremeni dodatak</t>
  </si>
  <si>
    <t>Plaće za prekovremeni rad</t>
  </si>
  <si>
    <t>Plaće za posebne uvjete rada</t>
  </si>
  <si>
    <t>Plaće za posebne uvjete rada -CK</t>
  </si>
  <si>
    <t>Plaće za posebne uvjete rada - Covid</t>
  </si>
  <si>
    <t>Ostali rashodi za zaposlene</t>
  </si>
  <si>
    <t>Nagrade (jubilarne)</t>
  </si>
  <si>
    <t>Darovi (zaposlenicima)</t>
  </si>
  <si>
    <t>Otpremnine</t>
  </si>
  <si>
    <t>Naknade za bolest, invalidnost i smrtni slučaj</t>
  </si>
  <si>
    <t>Regres za godišnji odmor</t>
  </si>
  <si>
    <t>Ostali nenavedeni rashodi za zaposlene</t>
  </si>
  <si>
    <t>Ostali nenavedeni rashodi za zaposlene (božićnica i dar djeci)</t>
  </si>
  <si>
    <t>Doprinosi na plaće</t>
  </si>
  <si>
    <t>Doprinosi za obvezno zdravstveno osiguranje</t>
  </si>
  <si>
    <t>Naknade troškova zaposlenima</t>
  </si>
  <si>
    <t>Službena putovanja</t>
  </si>
  <si>
    <t>Dnevnice za službeni put u zemlji</t>
  </si>
  <si>
    <t>Naknade za smještaj na službenom putu u zemlji</t>
  </si>
  <si>
    <t>Naknade za prijevoz na službenom putu u zemlji</t>
  </si>
  <si>
    <t>Ostali rashodi za službena putovanja</t>
  </si>
  <si>
    <t>Naknade za prijevoz, za rad na terenu i odvojeni život</t>
  </si>
  <si>
    <t>Naknade za prijevoz na posao i s posla</t>
  </si>
  <si>
    <t>Naknade za odvojeni život</t>
  </si>
  <si>
    <t>Stručno usavršavanje zaposlenika</t>
  </si>
  <si>
    <t>Seminari, savjetovanja i simpoziji</t>
  </si>
  <si>
    <t>Seminari, savjetovanja i simpoziji-Kotizacija</t>
  </si>
  <si>
    <t>Seminari, savjetovanja i simpoziji-Školarina</t>
  </si>
  <si>
    <t>Tečajevi i stručni ispiti</t>
  </si>
  <si>
    <t>Rashodi za materijal i energiju</t>
  </si>
  <si>
    <t>Uredski materijal i ostali materijalni rashodi</t>
  </si>
  <si>
    <t>Uredski materijal</t>
  </si>
  <si>
    <t>Uredski materijal (od 6%povrata)</t>
  </si>
  <si>
    <t>Uredski materijal - toneri</t>
  </si>
  <si>
    <t>Uredski materijal - toneri (od 6%povrata)</t>
  </si>
  <si>
    <t>Uredski materijal - CK</t>
  </si>
  <si>
    <t>Uredski materijal - ZAO</t>
  </si>
  <si>
    <t xml:space="preserve">Literatura (publikacije, časopisi, glasila, knjige i ostalo) </t>
  </si>
  <si>
    <t>Literatura (publikacije, časopisi, glasila, knjige i ostalo)</t>
  </si>
  <si>
    <t>Materijal i sredstva za čišćenje i održavanje</t>
  </si>
  <si>
    <t>Materijal za higijenske potrebe i njegu</t>
  </si>
  <si>
    <t>Ostali materijal za potrebe redovnog poslovanja</t>
  </si>
  <si>
    <t>Materijal i sirovine</t>
  </si>
  <si>
    <t>Osnovni materijal i sirovine</t>
  </si>
  <si>
    <t>Osnovni materijal i sirovine (od 6%povrata)</t>
  </si>
  <si>
    <t>Pomoćni i sanitetski materijal</t>
  </si>
  <si>
    <t>Pomoćni i sanitetski materijal (od 6%povrata)</t>
  </si>
  <si>
    <t>Pomoćni i sanitetski materijal - CK</t>
  </si>
  <si>
    <t>Energija</t>
  </si>
  <si>
    <t>Električna energija</t>
  </si>
  <si>
    <t>Električna energija - opskrba</t>
  </si>
  <si>
    <t>Plin</t>
  </si>
  <si>
    <t>Motorni benzin i dizel gorivo</t>
  </si>
  <si>
    <t>Materijal i dijelovi za tekuće i investicijsko održavanje</t>
  </si>
  <si>
    <t>Materijal i dijelovi za tekuće i investicijsko održavanje postrojenja i opreme</t>
  </si>
  <si>
    <t>Sitni inventar i autogume</t>
  </si>
  <si>
    <t>Sitni inventar</t>
  </si>
  <si>
    <t>Auto gume</t>
  </si>
  <si>
    <t>Službena, radna i zaštitna odjeća i obuća</t>
  </si>
  <si>
    <t>Službena radna i zaštitna odjeća i obuća</t>
  </si>
  <si>
    <t>Rashodi za usluge</t>
  </si>
  <si>
    <t>Usluge telefona, pošte i prijevoza</t>
  </si>
  <si>
    <t>Usluge telefona, telefaksa</t>
  </si>
  <si>
    <t>Usluge interneta</t>
  </si>
  <si>
    <t>Poštarina (pisma, tiskanice i sl.)</t>
  </si>
  <si>
    <t>Ostale usluge za komunikaciju i prijevoz</t>
  </si>
  <si>
    <t>Usluge slanja e-Računa</t>
  </si>
  <si>
    <t>Usluge tekućeg i investicijskog održavanja</t>
  </si>
  <si>
    <t>Usluge tekućeg i investicijkog održavanja postrojenja i opreme</t>
  </si>
  <si>
    <t>Usluge tekućeg i investicijkog održavanja prijevoznih sredstava</t>
  </si>
  <si>
    <t>Usluge promidžbe i informiranja</t>
  </si>
  <si>
    <t>Ostale usluge promidžbe i informiranja</t>
  </si>
  <si>
    <t>Komunalne usluge</t>
  </si>
  <si>
    <t>Opskrba vodom</t>
  </si>
  <si>
    <t>Iznošenje i odvoz smeća</t>
  </si>
  <si>
    <t>Ostale komunalne usluge</t>
  </si>
  <si>
    <t>Ostale komunalne usluge-Komunalna naknada</t>
  </si>
  <si>
    <t>Zakupnine i najamnine</t>
  </si>
  <si>
    <t>Zakupnine i najamnine za građevinske objekte</t>
  </si>
  <si>
    <t>Licence</t>
  </si>
  <si>
    <t>Ostale zakupnine i najmnine</t>
  </si>
  <si>
    <t>Zdravstvene i veterinarske usluge</t>
  </si>
  <si>
    <t>Laboratorijske usluge</t>
  </si>
  <si>
    <t>Ostale zdravstvene i veterinarske usluge</t>
  </si>
  <si>
    <t>Intelektualne i osobne usluge</t>
  </si>
  <si>
    <t>Ugovori o djelu</t>
  </si>
  <si>
    <t>Usluge odvjetnika i pravnog savjetovanja</t>
  </si>
  <si>
    <t>Ostale intelektualne usluge</t>
  </si>
  <si>
    <t>Računalne usluge</t>
  </si>
  <si>
    <t>Ostale računalne usluge</t>
  </si>
  <si>
    <t>Ostale usluge</t>
  </si>
  <si>
    <t>Grafičke i tiskarske usluge, usluge kopiranja i uvezivanja i sl.</t>
  </si>
  <si>
    <t>Grafičke usluge</t>
  </si>
  <si>
    <t>Usluge pri registraciji prijevoznih sredstava</t>
  </si>
  <si>
    <t>Usluge čišćenja, pranja i slično</t>
  </si>
  <si>
    <t>Ostale nespomenute usluge</t>
  </si>
  <si>
    <t>Ostale nespomenute usluge-Dom zdravlja (učešće rež.troš.)</t>
  </si>
  <si>
    <t>Ostale nespomenute usluge-Opća bolnica (učešće tehničkog osoblja)</t>
  </si>
  <si>
    <t>Ostale nespomenute usluge-Dom zdravlja (učešće tehničkog osoblja)</t>
  </si>
  <si>
    <t>Ostale nespomenute usluge-Opća bolnica (učešće rež.troš.)</t>
  </si>
  <si>
    <t>Ostale nespomenute usluge-Vatrogasne usluge</t>
  </si>
  <si>
    <t>Naknade troškova osobama izvan radnog odnosa</t>
  </si>
  <si>
    <t>Naknade ostalih troškova</t>
  </si>
  <si>
    <t>Ostali nespomenuti rashodi poslovanja</t>
  </si>
  <si>
    <t>Naknade za rad predstavničkih i izvršnih tijela, povjerenstava i slično</t>
  </si>
  <si>
    <t>Naknade za rad članovima predstavničkih i izvršnih tijela i upravnih vijeća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</si>
  <si>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</si>
  <si>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</si>
  <si>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</si>
  <si>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</si>
  <si>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</si>
  <si>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Članarine i norme</t>
  </si>
  <si>
    <t>Tuzemne članarine</t>
  </si>
  <si>
    <t>Pristojbe i naknade</t>
  </si>
  <si>
    <t>Sudske pristojbe</t>
  </si>
  <si>
    <t>Novčana naknada poslodavca zbog nezapošljavanja osoba s invaliditetom</t>
  </si>
  <si>
    <t>Ostale pristojbe i nakanade</t>
  </si>
  <si>
    <t>Ostale pristojbe i nakanade (spomenička renta)</t>
  </si>
  <si>
    <t>Ostale pristojbe i nakanade ( HRT )</t>
  </si>
  <si>
    <t>Troškovi sudskih postupaka</t>
  </si>
  <si>
    <t>Rashodi protokola (vijenci, cvijeće, svijeće i slično)</t>
  </si>
  <si>
    <t>Ostali financijski rashodi</t>
  </si>
  <si>
    <t>Bankarske usluge i usluge platnog prometa</t>
  </si>
  <si>
    <t>Usluge banaka</t>
  </si>
  <si>
    <t>Usluge platnog prometa</t>
  </si>
  <si>
    <t>Zatezne kamate iz poslovnih odnosa</t>
  </si>
  <si>
    <t>Ostale naknade građanima i kućanstvima</t>
  </si>
  <si>
    <t>Nagrade građanima i kućanstvima</t>
  </si>
  <si>
    <t>Stipendije i školarine</t>
  </si>
  <si>
    <t>Tekuće donacije</t>
  </si>
  <si>
    <t>Tekuće donacije u novcu</t>
  </si>
  <si>
    <t>Tekuće donacije zdravstvenim neprofitnim organizacijama</t>
  </si>
  <si>
    <t>Plaće za zaposlene</t>
  </si>
  <si>
    <t>Plaće za zaposlene-Bruto plaća</t>
  </si>
  <si>
    <t>Doprinosi za obvezno zdravstveno osiguranje zaštite zdravlja na radu</t>
  </si>
  <si>
    <t>Doprinosi za obvezno osiguranje u slučaju nezaposlenosti</t>
  </si>
  <si>
    <t>Nakanade za odvojeni život</t>
  </si>
  <si>
    <t>Seminari, savjetovanja i simpoziji - Kotizacija</t>
  </si>
  <si>
    <t xml:space="preserve">Seminari, savjetovanja i simpoziji - Školarina </t>
  </si>
  <si>
    <t>Uredski materijal-toneri</t>
  </si>
  <si>
    <t>Električna energija-opskrba</t>
  </si>
  <si>
    <t>Naknade ostalih troškova (doprinosi volonteri)</t>
  </si>
  <si>
    <t>Ostale pristojbe i naknade (HRT)</t>
  </si>
  <si>
    <t>Plaće za zaposlene-Bruto plaća (CK)</t>
  </si>
  <si>
    <t>Plaće za zaposlene-Privremeni dodatak (HZZO)</t>
  </si>
  <si>
    <t>Plaće za posebne uvjete rada (CK)</t>
  </si>
  <si>
    <t>Plaće za posebne uvjete rada - Covid (HZZO)</t>
  </si>
  <si>
    <t>Doprinosi za obvezno zdravstveno osiguranje (CK)</t>
  </si>
  <si>
    <t>Uredski materijal (CK)</t>
  </si>
  <si>
    <t>Nematerijalna imovina</t>
  </si>
  <si>
    <t>Postrojenja i oprema</t>
  </si>
  <si>
    <t>Uredska oprema i namještaj</t>
  </si>
  <si>
    <t>Računala i računalna oprema</t>
  </si>
  <si>
    <t>Uredski namještaj</t>
  </si>
  <si>
    <t>Ostala uredska oprema</t>
  </si>
  <si>
    <t>Oprema za održavanje i zaštitu</t>
  </si>
  <si>
    <t>Oprema za grijanje, ventilaciju i hlađenje</t>
  </si>
  <si>
    <t>Medicinska i laboratorijska oprema</t>
  </si>
  <si>
    <t>Medicinska oprema</t>
  </si>
  <si>
    <t>Laboratorijska oprema</t>
  </si>
  <si>
    <t>Instrumenti, uređaji i strojevi</t>
  </si>
  <si>
    <t>Oprema za ostale namjene</t>
  </si>
  <si>
    <t xml:space="preserve">Prijevozna sredstva </t>
  </si>
  <si>
    <t>Prijevozna sredstva u cestovnom prometu</t>
  </si>
  <si>
    <t>Osobni automobili</t>
  </si>
  <si>
    <t>Nematerijalna proizvedena imovina</t>
  </si>
  <si>
    <t>Ulaganja u računalne programe</t>
  </si>
  <si>
    <t>Dodatna ulaganja na postrojenjima i opremi</t>
  </si>
  <si>
    <t>Računala i računalna oprema - CK</t>
  </si>
  <si>
    <t>Plaće za zaposlene - Bruto plaće</t>
  </si>
  <si>
    <t>Nakdane za prijevoz na službenom putu u zemlji</t>
  </si>
  <si>
    <t xml:space="preserve">Uredski materijal </t>
  </si>
  <si>
    <t>Usluge tekućeg i investicijskog održavanja postrojenja i opreme</t>
  </si>
  <si>
    <t xml:space="preserve">Plaće za posebne uvjete rada </t>
  </si>
  <si>
    <t>Plaće za zaposlene - Bruto plaća (pripravci)</t>
  </si>
  <si>
    <t>Doprinosi za obvezno zdravstveno osiguranje zaštite zdravlja na radu (pripravnici)</t>
  </si>
  <si>
    <t>Doprinosi za obvezno osiguranje u slučaju nezaposlenosti (pripravnici)</t>
  </si>
  <si>
    <t>Naknade za prijevoz na posao i s posla (pripravnici)</t>
  </si>
  <si>
    <t>Dnevnice za službeni put u inozemstvu</t>
  </si>
  <si>
    <t>Naknade za smještaj na službenom putu u inozemstvu</t>
  </si>
  <si>
    <t>Naknade za prijevoz na službenom putu u inozemstvu</t>
  </si>
  <si>
    <t>Podskupina</t>
  </si>
  <si>
    <t>Odjeljak</t>
  </si>
  <si>
    <t>Osnovni račun</t>
  </si>
  <si>
    <t>UKUPNO RASHODI POSLOVANJA</t>
  </si>
  <si>
    <t>KAPITALNI PROJEKT T100057</t>
  </si>
  <si>
    <t>Nabava opreme za Prevenciju rizika određenih čimbenika okoliša</t>
  </si>
  <si>
    <t>Savjetovalište za prevenciju prekomjerne tjelesne težine i debljine</t>
  </si>
  <si>
    <t>PRIPRAVNICI - HZZ-A (preneseni višak)</t>
  </si>
  <si>
    <t>KAPITALNI PROJEKT T100074</t>
  </si>
  <si>
    <t>KAPITALNI PROJEKT TT100084</t>
  </si>
  <si>
    <t>Nabava opreme za projekt Trening životnih vještina za prevenciju ovisnosti o alkoholu, kockanju i novim tehnologijama kod djece i mladih</t>
  </si>
  <si>
    <t>PRIHODI OD UPRAVNIH I ADMINISTRATIVNIH PRISTOJBI , PRISTOJBI PO POSEBNIM PROPISIMA I NAKNADA</t>
  </si>
  <si>
    <t>32359</t>
  </si>
  <si>
    <t>GRAD KOPRIVNICA</t>
  </si>
  <si>
    <t>U Koprivnici 25.11.2024.</t>
  </si>
  <si>
    <t>II IZMJENE I DOPUNE FINANCIJSKOG PLANA ZAVODA ZA JAVNO ZDRAVSTVO KOPRIVNIČKO KRIŽEVAČKE ŽUPANIJE ZA 2024</t>
  </si>
  <si>
    <t xml:space="preserve">  spec. epidemiologije</t>
  </si>
  <si>
    <t>Tekući plan 2024.</t>
  </si>
  <si>
    <t>Plan 2025.</t>
  </si>
  <si>
    <t>Projekcija 
za 2026.</t>
  </si>
  <si>
    <t>Projekcija 
za 2027.</t>
  </si>
  <si>
    <t>Izvršenje 2023.</t>
  </si>
  <si>
    <t>OSTVARENJE   I-IX 2023.             / eura</t>
  </si>
  <si>
    <t>OSTVARENJE   I-IX 2024.              / eura</t>
  </si>
  <si>
    <r>
      <t xml:space="preserve">INDEKS </t>
    </r>
    <r>
      <rPr>
        <sz val="9"/>
        <rFont val="Arial"/>
        <family val="2"/>
        <charset val="238"/>
      </rPr>
      <t>TEKUĆA / PRETHODNA GODINA</t>
    </r>
  </si>
  <si>
    <t>PLAN +1</t>
  </si>
  <si>
    <t>IZVRŠENJE PRORAČUNA</t>
  </si>
  <si>
    <t>IZMJENE I DOPUNE</t>
  </si>
  <si>
    <r>
      <t xml:space="preserve">INDEKS </t>
    </r>
    <r>
      <rPr>
        <sz val="9"/>
        <rFont val="Arial"/>
        <family val="2"/>
        <charset val="238"/>
      </rPr>
      <t>OSTVARENJE / TEKUĆI PLAN</t>
    </r>
  </si>
  <si>
    <t>VP</t>
  </si>
  <si>
    <t>HZZO</t>
  </si>
  <si>
    <t>TŽV</t>
  </si>
  <si>
    <t>PREV.RIZIKA</t>
  </si>
  <si>
    <t>OVISNOST</t>
  </si>
  <si>
    <t>ADOLESCENTI</t>
  </si>
  <si>
    <t>PREK.TEŽINA</t>
  </si>
  <si>
    <t>PRIPRAVNICI</t>
  </si>
  <si>
    <t>PRIPRAVNICI-VIŠAK</t>
  </si>
  <si>
    <t>MONITORING</t>
  </si>
  <si>
    <t>SPECIJALIZACIJA</t>
  </si>
  <si>
    <t>PROJEKT</t>
  </si>
  <si>
    <t>KAPITALNI PROJEKT</t>
  </si>
  <si>
    <t>Nabava opreme za Savjetovalište za prevenciju prekomjerne tjelesne težine i debljine</t>
  </si>
  <si>
    <t>PRIPRAVNICI - MIZ, HZZ</t>
  </si>
  <si>
    <t>2 RAZINA</t>
  </si>
  <si>
    <t>2. RAZINA</t>
  </si>
  <si>
    <t>REB</t>
  </si>
  <si>
    <t>IZVR</t>
  </si>
  <si>
    <t>PLAN+1</t>
  </si>
  <si>
    <t>Plaće za zaposlene-pripravnost</t>
  </si>
  <si>
    <t xml:space="preserve">Doprinosi za obvezno zdravstveno osiguranje </t>
  </si>
  <si>
    <t>Uredski materijal  i ostali materijalni rashodi</t>
  </si>
  <si>
    <t>Materijal i dijelovi za tekuće i invensticijsko održavanje</t>
  </si>
  <si>
    <t>Materijal i dijelovi za tekuće i invensticijsko održavanje postrojenja i opreme</t>
  </si>
  <si>
    <t>Sitni inventar i auto gume</t>
  </si>
  <si>
    <t>Usluge telefona,pošte i prijevoza</t>
  </si>
  <si>
    <t>Usluge telefona,telefaksa</t>
  </si>
  <si>
    <t>Ostale zakupnine i najamnine</t>
  </si>
  <si>
    <t xml:space="preserve">Intelektualne i osobne usluge </t>
  </si>
  <si>
    <t>Ugovor o djelu</t>
  </si>
  <si>
    <t>Naknada troškova osobama izvan radnog odnosa</t>
  </si>
  <si>
    <t xml:space="preserve">Naknade ostalih troškova </t>
  </si>
  <si>
    <t>Naknade za rad predstavničkih i izvršnih tijela, povjerensta i sl.</t>
  </si>
  <si>
    <t>Pomoći dane u inozemstvo i unutar općeg proračuna</t>
  </si>
  <si>
    <t>Prijenosi između proračunskih korisnika istog proračuna</t>
  </si>
  <si>
    <t>Tekući prijenosi između proračunskih korisnika istog proračuna</t>
  </si>
  <si>
    <t>369110</t>
  </si>
  <si>
    <t>Tekući prijenosi između proračunskih korisnika istog proračuna - DZ</t>
  </si>
  <si>
    <t>369111</t>
  </si>
  <si>
    <t>Tekući prijenosi između proračunskih korisnika istog proračuna - ZHM</t>
  </si>
  <si>
    <t xml:space="preserve">Nematerijalna imovina </t>
  </si>
  <si>
    <t>Instrumenti,uređaji i strojevi</t>
  </si>
  <si>
    <t>Uređaji, strojevi i oprema za ostale namjene</t>
  </si>
  <si>
    <t>Prijevozna sredstva</t>
  </si>
  <si>
    <t>RASHODI POSLOVANJA I RASHODI ZA NABAVU NEFINANCIJSKE IMOVINE</t>
  </si>
  <si>
    <t>Usluge tekućeg i investicijskog održavanja građevinskih objekata</t>
  </si>
  <si>
    <t>3. RAZINA</t>
  </si>
  <si>
    <t>3 RAZINA</t>
  </si>
  <si>
    <t>4 RAZINA</t>
  </si>
  <si>
    <t>4. RAZINA</t>
  </si>
  <si>
    <t>5. RAZINA</t>
  </si>
  <si>
    <t>PROVJERITI DA LI POSTOJI PRAZAN PROSTOR BEZ TEKSTA I FORMULA</t>
  </si>
  <si>
    <t>5 RAZINA</t>
  </si>
  <si>
    <t>PRIHODI POSLOVANJA I PRIHODI OD PRODAJE NEFINANCIJSKE IMOVINE</t>
  </si>
  <si>
    <t>Pomoći proračunu iz drugih proračuna</t>
  </si>
  <si>
    <t>Tekuće pomoći proračunu iz drugih proračuna</t>
  </si>
  <si>
    <t>Tekuće pomoći iz državnog proračuna</t>
  </si>
  <si>
    <t>Pomoći od izvanproračunskih korisnika</t>
  </si>
  <si>
    <t>Tekuće pomoći od izvanproračunskih korisnika</t>
  </si>
  <si>
    <t>Tekuće pomoći od HZMO-a, HZZ-a, HZZO-a</t>
  </si>
  <si>
    <t xml:space="preserve">Tekuće pomoći od HZMO-a, HZZ-a, HZZO-a </t>
  </si>
  <si>
    <t xml:space="preserve">Kapitalne pomoći od HZMO-a, HZZ-a, HZZO-a </t>
  </si>
  <si>
    <t>Pomoći proračunskim korisnicima iz proračuna koji im nije nadležan</t>
  </si>
  <si>
    <t>Tekuće pomoći proračunskim korisnicima iz proračuna koji im nije nadležan</t>
  </si>
  <si>
    <t>Tekuće pomoći  iz državnog proračuna proračunskim korisnicima proračuna JLP(R)S</t>
  </si>
  <si>
    <t>Tekuće pomoći iz drž.prorač.proračunskim korisnicima</t>
  </si>
  <si>
    <t>Kapitalne pomoći proračunskim korisnicima iz proračuna koji im nije nadležan</t>
  </si>
  <si>
    <t>Kapitalne pomoći  iz državnog proračuna proračunskim korisnicima proračuna JLP(R)S</t>
  </si>
  <si>
    <t>Kapitalne pomoći iz drž.prorač.proračunskim korisnicima</t>
  </si>
  <si>
    <t>Pomoći temeljem prijenosa EU sredstava</t>
  </si>
  <si>
    <t>Tekuće pomoći temeljem prijenosa EU sredstava</t>
  </si>
  <si>
    <t>Tekuće pomoći iz državnog proračuna temeljem prijenosa EU sredstava</t>
  </si>
  <si>
    <t>5.6.</t>
  </si>
  <si>
    <t>Prijenosi između proračunskih korisnika istoga proračuna</t>
  </si>
  <si>
    <t>Tekući prijenosi između proračunskih korisnika istoga proračuna temeljem prijenosa EU sredstava</t>
  </si>
  <si>
    <t>Prihodi od financijske imovine</t>
  </si>
  <si>
    <t>Kamate na oročena sredstva i depozite po viđenju</t>
  </si>
  <si>
    <t>Kamate na depozite po viđenju</t>
  </si>
  <si>
    <t>Prihodi od zateznih kamata</t>
  </si>
  <si>
    <t>Prihodi od dividendi</t>
  </si>
  <si>
    <t>Prihodi od dividendi na dionice u tkreditnim i ostalim financijskim institucijama</t>
  </si>
  <si>
    <t xml:space="preserve">Prihodi od dividendi na dionice </t>
  </si>
  <si>
    <t>PRIHODI OD UPRAVNIH I ADMINISTRATIVNIH PRISTOJBI, PRISTOJBI PO POSEBNIM PROPISIMA I NAKNADA</t>
  </si>
  <si>
    <t>Prihodi po posebnim propisima</t>
  </si>
  <si>
    <t>Ostali nespomenuti prihodi</t>
  </si>
  <si>
    <t>Sufinanciranje cijene usluge, participacije i slično</t>
  </si>
  <si>
    <t>Prihodi s naslova osiguranja, refundacije štete i totalne štete</t>
  </si>
  <si>
    <t xml:space="preserve">Prihodi od prodaje proizvoda i robe te pruženih usluga </t>
  </si>
  <si>
    <t>Prihodi od pruženih usluga</t>
  </si>
  <si>
    <t>PRIHODI ZA POSEBNE NAMJENE</t>
  </si>
  <si>
    <t>Prihodi iz nadležnog proračuna za finanaciranje redovne djelatnosti proračunskih korisnika</t>
  </si>
  <si>
    <t>Prihodi iz nadležnog proračuna za financiranje rashoda poslovanja- Lokalni proračun</t>
  </si>
  <si>
    <t>Prihodi iz nadležnog proračuna za financiranje rashoda poslovanja</t>
  </si>
  <si>
    <t>Prihodi od HZZO-a na temelju ugovornih obveza</t>
  </si>
  <si>
    <t>Prihodi od prodaje građevinskih objekata</t>
  </si>
  <si>
    <t>Stambeni objekti</t>
  </si>
  <si>
    <t>Stambeni objekti za zaposlene</t>
  </si>
  <si>
    <t>Prihodi od prodaje prijevoznih sredstava</t>
  </si>
  <si>
    <t>Sufinanciranje cijene usluge, partic. i sl. - HZZO dop.</t>
  </si>
  <si>
    <t>Sufinanciranje cijene usluge, partic. i sl. - ostali dop.</t>
  </si>
  <si>
    <t>Sufinanciranje cijene usluge, partic. i sl. - partic. dop.</t>
  </si>
  <si>
    <t>Višak/manjak prihoda</t>
  </si>
  <si>
    <t>Višak prihoda</t>
  </si>
  <si>
    <t>Višak prihoda poslovanja</t>
  </si>
  <si>
    <t>Višak prihoda poslovanja - HZZO</t>
  </si>
  <si>
    <t>Višak prihoda poslovanja - VLASTITI</t>
  </si>
  <si>
    <t>IZVJEŠTAJ O IZVRŠENJU FINANCIJSKOG PLANA ZAVODA ZA JAVNO ZDRAVSTVO KOPRIVNIČKO-KRIŽEVAČKE ŽUPANIJE</t>
  </si>
  <si>
    <t>I. OPĆI DIO</t>
  </si>
  <si>
    <t>6 (7/4)</t>
  </si>
  <si>
    <t>7 (5/4)</t>
  </si>
  <si>
    <t>*PLAN+1 nema u izvještaju</t>
  </si>
  <si>
    <t>*IZMJENE I DOPUNE nema u izvještaju</t>
  </si>
  <si>
    <t>VLASTITI IZVOR</t>
  </si>
  <si>
    <t>9 (8 / 5)</t>
  </si>
  <si>
    <t>10 (8 / 7)</t>
  </si>
  <si>
    <t>8 (7/ 4)</t>
  </si>
  <si>
    <t>9 (7 / 6)</t>
  </si>
  <si>
    <t>6 (5/ 2)</t>
  </si>
  <si>
    <t>7 (5 / 4)</t>
  </si>
  <si>
    <t>IZVOR POMOĆI - HZZO-</t>
  </si>
  <si>
    <t>IZVOR PRIHODI ZA POSEBNE NAMJENE - POMOĆI - HZZO (Covid dodatak i Privremeni dodatak) - MZ - CK</t>
  </si>
  <si>
    <t>Uredski materijal (od 6% povrat)</t>
  </si>
  <si>
    <t>Uredski materijal - toneri (od 6% povrat)</t>
  </si>
  <si>
    <t>Pomoćni i sanitetski materijal (od 6% povrat)</t>
  </si>
  <si>
    <t>Pomoćni i sanitetski materijal (CK)</t>
  </si>
  <si>
    <t>Osnovni materijal i sirovine (od 6% povrat)</t>
  </si>
  <si>
    <t>Osnovni materijal i sirovine (od povrata PREKOVREMENI)</t>
  </si>
  <si>
    <t>ZDRAVI,AKT.,ONLINE</t>
  </si>
  <si>
    <t>Zdravi, aktivni, online</t>
  </si>
  <si>
    <t>POMOĆI OD SUBJEKATA UNUTAR ISTOG PRORAČUNA</t>
  </si>
  <si>
    <t>TEKUĆI PROJEKT</t>
  </si>
  <si>
    <t>PROGRAMSKA KLASIFIKACIJA</t>
  </si>
  <si>
    <t>Izvršenje 2024.</t>
  </si>
  <si>
    <t>Tekući plan 2025.</t>
  </si>
  <si>
    <t>Plan 2026.</t>
  </si>
  <si>
    <t>Projekcija 
za 2028.</t>
  </si>
  <si>
    <t>tu popunjavaš prihode</t>
  </si>
  <si>
    <t>63613</t>
  </si>
  <si>
    <t>Tekuće pomoći  proračunskim korisnicima iz proračuna JLP(R)S koji im nije nadležan</t>
  </si>
  <si>
    <t>Rashodi lijekova i potrošnog medicinskog materijala kod zdravstvenih ustanova</t>
  </si>
  <si>
    <t>42311</t>
  </si>
  <si>
    <t>KAZNE, UPRAVME MJERE I OSTALO</t>
  </si>
  <si>
    <t>Ostali prihodi</t>
  </si>
  <si>
    <t>68311</t>
  </si>
  <si>
    <t xml:space="preserve">KAZNE, UPRAVNE MJERE I OSTALI RASHODI </t>
  </si>
  <si>
    <t>Grad KC</t>
  </si>
  <si>
    <t>Kamate</t>
  </si>
  <si>
    <t>Sufinanciranje cijene usluge, partic. i sl. - Cuspis</t>
  </si>
  <si>
    <t>Dopunsko</t>
  </si>
  <si>
    <t>Županija</t>
  </si>
  <si>
    <r>
      <t xml:space="preserve">ZPO i </t>
    </r>
    <r>
      <rPr>
        <sz val="10"/>
        <color rgb="FFFF0000"/>
        <rFont val="Arial"/>
        <family val="2"/>
        <charset val="238"/>
      </rPr>
      <t>CJEPIVA</t>
    </r>
  </si>
  <si>
    <t>Višak prihoda poslovanja - POMOĆI</t>
  </si>
  <si>
    <t>TU</t>
  </si>
  <si>
    <t>CJEPIVA!!</t>
  </si>
  <si>
    <t>Dionice</t>
  </si>
  <si>
    <t>Specijal.</t>
  </si>
  <si>
    <t>Dnevni obroci</t>
  </si>
  <si>
    <t>PRIPRAVNICI - HZZO</t>
  </si>
  <si>
    <t>PRIHODI OD HZZO-a - PRIPRAVNICI</t>
  </si>
  <si>
    <t>111</t>
  </si>
  <si>
    <t>311</t>
  </si>
  <si>
    <t>435</t>
  </si>
  <si>
    <t>5202</t>
  </si>
  <si>
    <t>510</t>
  </si>
  <si>
    <t>712</t>
  </si>
  <si>
    <t>FINANCIJSKI PLAN ZAVODA ZA JAVNO ZDRAVSTVO KOPRIVNIČKO-KRIŽEVAČKE ŽUPANIJE ZA 2026. I PROJEKCIJE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</si>
</sst>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.mm\.dd"/>
    <numFmt numFmtId="165" formatCode="#,##0\ _k_n"/>
  </numFmts>
  <fonts count="71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.5"/>
      <name val="Arial"/>
      <family val="2"/>
      <charset val="238"/>
    </font>
    <font>
      <i/>
      <sz val="11.5"/>
      <name val="Arial"/>
      <family val="2"/>
      <charset val="238"/>
    </font>
    <font>
      <i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Arial"/>
      <family val="2"/>
      <charset val="238"/>
    </font>
    <font>
      <i/>
      <sz val="10"/>
      <color theme="0"/>
      <name val="Arial"/>
      <family val="2"/>
      <charset val="238"/>
    </font>
    <font>
      <i/>
      <sz val="10"/>
      <color rgb="FFFFFFFF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u/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8"/>
      <color rgb="FFFF0000"/>
      <name val="Arial"/>
      <family val="2"/>
      <charset val="238"/>
    </font>
    <font>
      <i/>
      <u/>
      <sz val="8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rgb="FF00B0F0"/>
      <name val="Arial"/>
      <family val="2"/>
      <charset val="238"/>
    </font>
    <font>
      <i/>
      <sz val="10"/>
      <color rgb="FF00B0F0"/>
      <name val="Arial"/>
      <family val="2"/>
      <charset val="238"/>
    </font>
    <font>
      <u/>
      <sz val="10"/>
      <color rgb="FF00B0F0"/>
      <name val="Arial"/>
      <family val="2"/>
      <charset val="238"/>
    </font>
    <font>
      <i/>
      <u/>
      <sz val="10"/>
      <color rgb="FF00B0F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1" fillId="11" borderId="0" applyNumberFormat="0" applyBorder="0" applyAlignment="0" applyProtection="0"/>
    <xf numFmtId="0" fontId="12" fillId="19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7" applyNumberFormat="0" applyAlignment="0" applyProtection="0"/>
    <xf numFmtId="0" fontId="6" fillId="0" borderId="13" applyNumberFormat="0" applyFill="0" applyAlignment="0" applyProtection="0"/>
    <xf numFmtId="0" fontId="20" fillId="12" borderId="0" applyNumberFormat="0" applyBorder="0" applyAlignment="0" applyProtection="0"/>
    <xf numFmtId="0" fontId="8" fillId="0" borderId="0"/>
    <xf numFmtId="0" fontId="7" fillId="7" borderId="6" applyNumberFormat="0" applyFont="0" applyAlignment="0" applyProtection="0"/>
    <xf numFmtId="0" fontId="21" fillId="19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0"/>
  </cellStyleXfs>
  <cellXfs count="352">
    <xf numFmtId="0" fontId="0" fillId="0" borderId="0" xfId="0"/>
    <xf numFmtId="0" fontId="24" fillId="0" borderId="0" xfId="1" applyFont="1"/>
    <xf numFmtId="0" fontId="1" fillId="0" borderId="0" xfId="1"/>
    <xf numFmtId="0" fontId="3" fillId="0" borderId="0" xfId="1" applyFont="1" applyAlignment="1">
      <alignment horizontal="left" wrapText="1"/>
    </xf>
    <xf numFmtId="0" fontId="5" fillId="0" borderId="0" xfId="1" quotePrefix="1" applyFont="1" applyAlignment="1">
      <alignment horizontal="left" wrapText="1"/>
    </xf>
    <xf numFmtId="0" fontId="3" fillId="2" borderId="0" xfId="1" applyFont="1" applyFill="1" applyAlignment="1">
      <alignment vertical="center" wrapText="1"/>
    </xf>
    <xf numFmtId="0" fontId="3" fillId="2" borderId="2" xfId="1" quotePrefix="1" applyFont="1" applyFill="1" applyBorder="1" applyAlignment="1">
      <alignment horizontal="center" vertical="center" wrapText="1"/>
    </xf>
    <xf numFmtId="0" fontId="27" fillId="0" borderId="1" xfId="0" quotePrefix="1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3" fontId="0" fillId="0" borderId="0" xfId="0" applyNumberFormat="1"/>
    <xf numFmtId="49" fontId="4" fillId="0" borderId="1" xfId="0" applyNumberFormat="1" applyFont="1" applyBorder="1" applyAlignment="1">
      <alignment horizontal="right" vertical="center" wrapText="1"/>
    </xf>
    <xf numFmtId="0" fontId="25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4" fontId="0" fillId="0" borderId="0" xfId="0" applyNumberFormat="1"/>
    <xf numFmtId="4" fontId="30" fillId="0" borderId="0" xfId="0" applyNumberFormat="1" applyFont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3" fontId="3" fillId="0" borderId="1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vertical="center"/>
    </xf>
    <xf numFmtId="0" fontId="3" fillId="21" borderId="2" xfId="1" quotePrefix="1" applyFont="1" applyFill="1" applyBorder="1" applyAlignment="1">
      <alignment horizontal="left" vertical="center" wrapText="1"/>
    </xf>
    <xf numFmtId="3" fontId="3" fillId="21" borderId="1" xfId="1" applyNumberFormat="1" applyFont="1" applyFill="1" applyBorder="1" applyAlignment="1">
      <alignment horizontal="right" vertical="center" wrapText="1"/>
    </xf>
    <xf numFmtId="3" fontId="24" fillId="0" borderId="0" xfId="1" quotePrefix="1" applyNumberFormat="1" applyFont="1" applyAlignment="1">
      <alignment horizontal="center" vertical="center" wrapText="1"/>
    </xf>
    <xf numFmtId="165" fontId="29" fillId="2" borderId="0" xfId="1" applyNumberFormat="1" applyFont="1" applyFill="1" applyAlignment="1">
      <alignment horizontal="right" wrapText="1"/>
    </xf>
    <xf numFmtId="0" fontId="28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7" fillId="0" borderId="1" xfId="0" applyFont="1" applyBorder="1" applyAlignment="1">
      <alignment horizontal="right" textRotation="180" wrapText="1"/>
    </xf>
    <xf numFmtId="0" fontId="3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right" wrapText="1"/>
    </xf>
    <xf numFmtId="0" fontId="25" fillId="0" borderId="1" xfId="0" applyFont="1" applyBorder="1" applyAlignment="1">
      <alignment horizontal="center"/>
    </xf>
    <xf numFmtId="0" fontId="27" fillId="29" borderId="1" xfId="0" applyFont="1" applyFill="1" applyBorder="1" applyAlignment="1">
      <alignment horizontal="right" vertical="center" wrapText="1"/>
    </xf>
    <xf numFmtId="0" fontId="25" fillId="29" borderId="1" xfId="0" applyFont="1" applyFill="1" applyBorder="1" applyAlignment="1">
      <alignment horizontal="right" vertical="center" wrapText="1"/>
    </xf>
    <xf numFmtId="0" fontId="27" fillId="29" borderId="1" xfId="0" quotePrefix="1" applyFont="1" applyFill="1" applyBorder="1" applyAlignment="1">
      <alignment horizontal="left" vertical="center" wrapText="1"/>
    </xf>
    <xf numFmtId="3" fontId="27" fillId="29" borderId="1" xfId="0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right" vertical="center" wrapText="1"/>
    </xf>
    <xf numFmtId="3" fontId="27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right"/>
    </xf>
    <xf numFmtId="0" fontId="27" fillId="0" borderId="0" xfId="0" applyFont="1" applyAlignment="1">
      <alignment vertical="center" wrapText="1"/>
    </xf>
    <xf numFmtId="3" fontId="27" fillId="0" borderId="1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/>
    </xf>
    <xf numFmtId="0" fontId="30" fillId="0" borderId="0" xfId="0" applyFont="1" applyAlignment="1">
      <alignment horizontal="right"/>
    </xf>
    <xf numFmtId="0" fontId="30" fillId="0" borderId="0" xfId="0" applyFont="1"/>
    <xf numFmtId="3" fontId="30" fillId="0" borderId="0" xfId="0" applyNumberFormat="1" applyFont="1"/>
    <xf numFmtId="0" fontId="3" fillId="0" borderId="2" xfId="2" applyFont="1" applyBorder="1" applyAlignment="1">
      <alignment horizontal="right" vertical="center"/>
    </xf>
    <xf numFmtId="0" fontId="3" fillId="0" borderId="4" xfId="2" applyFont="1" applyBorder="1" applyAlignment="1">
      <alignment horizontal="right" vertical="center"/>
    </xf>
    <xf numFmtId="0" fontId="3" fillId="0" borderId="5" xfId="2" applyFont="1" applyBorder="1" applyAlignment="1">
      <alignment vertical="center"/>
    </xf>
    <xf numFmtId="3" fontId="3" fillId="0" borderId="1" xfId="2" applyNumberFormat="1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27" fillId="22" borderId="1" xfId="0" applyFont="1" applyFill="1" applyBorder="1" applyAlignment="1">
      <alignment vertical="center" wrapText="1"/>
    </xf>
    <xf numFmtId="49" fontId="27" fillId="22" borderId="1" xfId="0" applyNumberFormat="1" applyFont="1" applyFill="1" applyBorder="1" applyAlignment="1">
      <alignment horizontal="center" vertical="center" wrapText="1"/>
    </xf>
    <xf numFmtId="0" fontId="27" fillId="22" borderId="1" xfId="0" quotePrefix="1" applyFont="1" applyFill="1" applyBorder="1" applyAlignment="1">
      <alignment horizontal="left" vertical="center" wrapText="1"/>
    </xf>
    <xf numFmtId="3" fontId="27" fillId="22" borderId="1" xfId="0" applyNumberFormat="1" applyFont="1" applyFill="1" applyBorder="1" applyAlignment="1">
      <alignment vertical="center" wrapText="1"/>
    </xf>
    <xf numFmtId="0" fontId="27" fillId="28" borderId="1" xfId="0" applyFont="1" applyFill="1" applyBorder="1" applyAlignment="1">
      <alignment horizontal="left" vertical="center"/>
    </xf>
    <xf numFmtId="3" fontId="27" fillId="28" borderId="1" xfId="0" applyNumberFormat="1" applyFont="1" applyFill="1" applyBorder="1" applyAlignment="1">
      <alignment horizontal="right" vertical="center" wrapText="1"/>
    </xf>
    <xf numFmtId="0" fontId="34" fillId="0" borderId="0" xfId="0" applyFont="1"/>
    <xf numFmtId="0" fontId="31" fillId="0" borderId="0" xfId="0" applyFont="1"/>
    <xf numFmtId="0" fontId="2" fillId="0" borderId="0" xfId="0" applyFont="1" applyAlignment="1">
      <alignment vertical="center" wrapText="1"/>
    </xf>
    <xf numFmtId="0" fontId="5" fillId="2" borderId="2" xfId="1" quotePrefix="1" applyFont="1" applyFill="1" applyBorder="1" applyAlignment="1">
      <alignment horizontal="left" vertical="center" wrapText="1"/>
    </xf>
    <xf numFmtId="0" fontId="24" fillId="2" borderId="2" xfId="1" quotePrefix="1" applyFont="1" applyFill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right" vertical="center"/>
    </xf>
    <xf numFmtId="3" fontId="35" fillId="3" borderId="0" xfId="0" applyNumberFormat="1" applyFont="1" applyFill="1" applyAlignment="1">
      <alignment horizontal="left" vertical="center"/>
    </xf>
    <xf numFmtId="0" fontId="35" fillId="0" borderId="3" xfId="0" applyFont="1" applyBorder="1" applyAlignment="1">
      <alignment vertical="center"/>
    </xf>
    <xf numFmtId="49" fontId="36" fillId="26" borderId="1" xfId="0" applyNumberFormat="1" applyFont="1" applyFill="1" applyBorder="1" applyAlignment="1">
      <alignment horizontal="left" vertical="center" textRotation="180" wrapText="1"/>
    </xf>
    <xf numFmtId="49" fontId="37" fillId="26" borderId="1" xfId="0" applyNumberFormat="1" applyFont="1" applyFill="1" applyBorder="1" applyAlignment="1">
      <alignment horizontal="left" vertical="center" textRotation="180" wrapText="1"/>
    </xf>
    <xf numFmtId="0" fontId="33" fillId="26" borderId="1" xfId="0" applyFont="1" applyFill="1" applyBorder="1" applyAlignment="1">
      <alignment horizontal="center" vertical="center" wrapText="1"/>
    </xf>
    <xf numFmtId="0" fontId="25" fillId="26" borderId="1" xfId="0" applyFont="1" applyFill="1" applyBorder="1" applyAlignment="1">
      <alignment horizontal="center" vertical="center" wrapText="1"/>
    </xf>
    <xf numFmtId="3" fontId="33" fillId="3" borderId="0" xfId="0" applyNumberFormat="1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3" fontId="39" fillId="0" borderId="0" xfId="0" applyNumberFormat="1" applyFont="1" applyAlignment="1">
      <alignment horizontal="right" vertical="center"/>
    </xf>
    <xf numFmtId="0" fontId="3" fillId="2" borderId="1" xfId="1" quotePrefix="1" applyFont="1" applyFill="1" applyBorder="1" applyAlignment="1">
      <alignment horizontal="left" vertical="center" wrapText="1"/>
    </xf>
    <xf numFmtId="0" fontId="3" fillId="2" borderId="1" xfId="1" quotePrefix="1" applyFont="1" applyFill="1" applyBorder="1" applyAlignment="1">
      <alignment horizontal="center" vertical="center" wrapText="1"/>
    </xf>
    <xf numFmtId="0" fontId="3" fillId="25" borderId="1" xfId="1" quotePrefix="1" applyFont="1" applyFill="1" applyBorder="1" applyAlignment="1">
      <alignment horizontal="left" vertical="center" wrapText="1"/>
    </xf>
    <xf numFmtId="3" fontId="3" fillId="25" borderId="1" xfId="1" quotePrefix="1" applyNumberFormat="1" applyFont="1" applyFill="1" applyBorder="1" applyAlignment="1">
      <alignment horizontal="right" vertical="center" wrapText="1"/>
    </xf>
    <xf numFmtId="0" fontId="5" fillId="2" borderId="1" xfId="1" applyFont="1" applyFill="1" applyBorder="1" applyAlignment="1">
      <alignment horizontal="left" wrapText="1"/>
    </xf>
    <xf numFmtId="3" fontId="3" fillId="2" borderId="1" xfId="1" quotePrefix="1" applyNumberFormat="1" applyFont="1" applyFill="1" applyBorder="1" applyAlignment="1">
      <alignment horizontal="right" vertical="center" wrapText="1"/>
    </xf>
    <xf numFmtId="0" fontId="5" fillId="2" borderId="1" xfId="1" quotePrefix="1" applyFont="1" applyFill="1" applyBorder="1" applyAlignment="1">
      <alignment horizontal="left" wrapText="1"/>
    </xf>
    <xf numFmtId="0" fontId="3" fillId="21" borderId="1" xfId="1" quotePrefix="1" applyFont="1" applyFill="1" applyBorder="1" applyAlignment="1">
      <alignment horizontal="left" vertical="center" wrapText="1"/>
    </xf>
    <xf numFmtId="3" fontId="3" fillId="21" borderId="1" xfId="1" quotePrefix="1" applyNumberFormat="1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1" xfId="0" quotePrefix="1" applyFont="1" applyBorder="1" applyAlignment="1">
      <alignment horizontal="left" vertical="center" wrapText="1"/>
    </xf>
    <xf numFmtId="0" fontId="4" fillId="2" borderId="2" xfId="1" quotePrefix="1" applyFont="1" applyFill="1" applyBorder="1" applyAlignment="1">
      <alignment horizontal="center" vertical="center" wrapText="1"/>
    </xf>
    <xf numFmtId="0" fontId="4" fillId="2" borderId="1" xfId="1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29" borderId="1" xfId="0" applyFont="1" applyFill="1" applyBorder="1" applyAlignment="1">
      <alignment horizontal="right" vertical="center" wrapText="1"/>
    </xf>
    <xf numFmtId="0" fontId="4" fillId="29" borderId="1" xfId="0" applyFont="1" applyFill="1" applyBorder="1" applyAlignment="1">
      <alignment horizontal="right" vertical="center" wrapText="1"/>
    </xf>
    <xf numFmtId="0" fontId="3" fillId="29" borderId="1" xfId="0" quotePrefix="1" applyFont="1" applyFill="1" applyBorder="1" applyAlignment="1">
      <alignment horizontal="left" vertical="center" wrapText="1"/>
    </xf>
    <xf numFmtId="3" fontId="3" fillId="29" borderId="1" xfId="0" applyNumberFormat="1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25" fillId="3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3" fontId="27" fillId="0" borderId="0" xfId="0" applyNumberFormat="1" applyFont="1" applyAlignment="1">
      <alignment horizontal="right" vertical="center" wrapText="1"/>
    </xf>
    <xf numFmtId="0" fontId="3" fillId="0" borderId="1" xfId="1" quotePrefix="1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7" fillId="26" borderId="1" xfId="0" applyFont="1" applyFill="1" applyBorder="1" applyAlignment="1">
      <alignment horizontal="center" vertical="center" wrapText="1"/>
    </xf>
    <xf numFmtId="3" fontId="27" fillId="26" borderId="1" xfId="0" applyNumberFormat="1" applyFont="1" applyFill="1" applyBorder="1" applyAlignment="1">
      <alignment horizontal="right" vertical="center" wrapText="1"/>
    </xf>
    <xf numFmtId="49" fontId="3" fillId="23" borderId="1" xfId="0" applyNumberFormat="1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3" fillId="24" borderId="1" xfId="0" applyNumberFormat="1" applyFont="1" applyFill="1" applyBorder="1" applyAlignment="1">
      <alignment horizontal="left" vertical="center" wrapText="1"/>
    </xf>
    <xf numFmtId="1" fontId="27" fillId="24" borderId="1" xfId="0" applyNumberFormat="1" applyFont="1" applyFill="1" applyBorder="1" applyAlignment="1">
      <alignment horizontal="left" vertical="center" wrapText="1"/>
    </xf>
    <xf numFmtId="49" fontId="3" fillId="24" borderId="1" xfId="0" applyNumberFormat="1" applyFont="1" applyFill="1" applyBorder="1" applyAlignment="1">
      <alignment horizontal="left" vertical="center" wrapText="1"/>
    </xf>
    <xf numFmtId="3" fontId="3" fillId="25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" fontId="3" fillId="26" borderId="1" xfId="0" applyNumberFormat="1" applyFont="1" applyFill="1" applyBorder="1" applyAlignment="1">
      <alignment horizontal="left" vertical="center" wrapText="1"/>
    </xf>
    <xf numFmtId="1" fontId="25" fillId="26" borderId="1" xfId="0" applyNumberFormat="1" applyFont="1" applyFill="1" applyBorder="1" applyAlignment="1">
      <alignment horizontal="left" vertical="center" wrapText="1"/>
    </xf>
    <xf numFmtId="49" fontId="3" fillId="26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1" fontId="4" fillId="26" borderId="1" xfId="0" applyNumberFormat="1" applyFont="1" applyFill="1" applyBorder="1" applyAlignment="1">
      <alignment horizontal="left" vertical="center" wrapText="1"/>
    </xf>
    <xf numFmtId="49" fontId="4" fillId="26" borderId="1" xfId="0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6" borderId="1" xfId="0" applyFont="1" applyFill="1" applyBorder="1" applyAlignment="1">
      <alignment horizontal="left" vertical="center" wrapText="1"/>
    </xf>
    <xf numFmtId="1" fontId="25" fillId="0" borderId="1" xfId="0" applyNumberFormat="1" applyFont="1" applyBorder="1" applyAlignment="1">
      <alignment horizontal="right" vertical="center" wrapText="1"/>
    </xf>
    <xf numFmtId="1" fontId="25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/>
    </xf>
    <xf numFmtId="1" fontId="4" fillId="27" borderId="1" xfId="0" applyNumberFormat="1" applyFont="1" applyFill="1" applyBorder="1" applyAlignment="1">
      <alignment horizontal="left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1" fontId="25" fillId="27" borderId="1" xfId="0" applyNumberFormat="1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left" vertical="center" wrapText="1"/>
    </xf>
    <xf numFmtId="49" fontId="33" fillId="26" borderId="0" xfId="0" applyNumberFormat="1" applyFont="1" applyFill="1" applyAlignment="1">
      <alignment horizontal="left" vertical="center"/>
    </xf>
    <xf numFmtId="49" fontId="38" fillId="26" borderId="0" xfId="0" applyNumberFormat="1" applyFont="1" applyFill="1" applyAlignment="1">
      <alignment horizontal="left" vertical="center"/>
    </xf>
    <xf numFmtId="49" fontId="33" fillId="26" borderId="0" xfId="0" applyNumberFormat="1" applyFont="1" applyFill="1" applyAlignment="1">
      <alignment horizontal="left" vertical="center" wrapText="1"/>
    </xf>
    <xf numFmtId="165" fontId="33" fillId="3" borderId="0" xfId="0" applyNumberFormat="1" applyFont="1" applyFill="1" applyAlignment="1">
      <alignment vertical="center"/>
    </xf>
    <xf numFmtId="0" fontId="39" fillId="0" borderId="0" xfId="0" applyFont="1" applyAlignment="1">
      <alignment vertical="center"/>
    </xf>
    <xf numFmtId="49" fontId="32" fillId="0" borderId="0" xfId="0" applyNumberFormat="1" applyFont="1" applyAlignment="1">
      <alignment horizontal="left" vertical="center" wrapText="1"/>
    </xf>
    <xf numFmtId="165" fontId="32" fillId="3" borderId="0" xfId="0" applyNumberFormat="1" applyFont="1" applyFill="1" applyAlignment="1">
      <alignment vertical="center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9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165" fontId="39" fillId="0" borderId="0" xfId="0" applyNumberFormat="1" applyFont="1" applyAlignment="1">
      <alignment horizontal="right" vertical="center"/>
    </xf>
    <xf numFmtId="0" fontId="39" fillId="0" borderId="0" xfId="0" applyFont="1" applyAlignment="1">
      <alignment vertical="center" wrapText="1"/>
    </xf>
    <xf numFmtId="165" fontId="39" fillId="0" borderId="0" xfId="0" applyNumberFormat="1" applyFont="1" applyAlignment="1">
      <alignment vertical="center" wrapText="1"/>
    </xf>
    <xf numFmtId="0" fontId="35" fillId="3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" fillId="0" borderId="1" xfId="2" applyBorder="1" applyAlignment="1">
      <alignment horizontal="right"/>
    </xf>
    <xf numFmtId="0" fontId="4" fillId="0" borderId="1" xfId="2" applyBorder="1" applyAlignment="1">
      <alignment horizontal="left" wrapText="1"/>
    </xf>
    <xf numFmtId="0" fontId="4" fillId="0" borderId="1" xfId="2" applyBorder="1" applyAlignment="1">
      <alignment horizontal="left"/>
    </xf>
    <xf numFmtId="0" fontId="4" fillId="0" borderId="1" xfId="2" applyBorder="1" applyAlignment="1">
      <alignment horizontal="right" vertical="center"/>
    </xf>
    <xf numFmtId="0" fontId="4" fillId="0" borderId="1" xfId="2" applyBorder="1" applyAlignment="1">
      <alignment vertical="center"/>
    </xf>
    <xf numFmtId="0" fontId="4" fillId="2" borderId="1" xfId="2" applyFill="1" applyBorder="1" applyAlignment="1">
      <alignment horizontal="right" vertical="center"/>
    </xf>
    <xf numFmtId="3" fontId="4" fillId="0" borderId="1" xfId="2" applyNumberFormat="1" applyBorder="1" applyAlignment="1">
      <alignment horizontal="left" vertical="center" wrapText="1"/>
    </xf>
    <xf numFmtId="0" fontId="4" fillId="0" borderId="1" xfId="2" applyBorder="1"/>
    <xf numFmtId="3" fontId="4" fillId="0" borderId="1" xfId="2" applyNumberFormat="1" applyBorder="1" applyAlignment="1">
      <alignment horizontal="left" wrapText="1"/>
    </xf>
    <xf numFmtId="49" fontId="4" fillId="27" borderId="1" xfId="0" applyNumberFormat="1" applyFont="1" applyFill="1" applyBorder="1" applyAlignment="1">
      <alignment horizontal="left" vertical="center" wrapText="1"/>
    </xf>
    <xf numFmtId="0" fontId="4" fillId="30" borderId="1" xfId="0" applyFont="1" applyFill="1" applyBorder="1" applyAlignment="1">
      <alignment horizontal="left" vertical="center" wrapText="1"/>
    </xf>
    <xf numFmtId="0" fontId="25" fillId="30" borderId="1" xfId="0" quotePrefix="1" applyFont="1" applyFill="1" applyBorder="1" applyAlignment="1">
      <alignment horizontal="center" vertical="center"/>
    </xf>
    <xf numFmtId="49" fontId="4" fillId="30" borderId="1" xfId="0" applyNumberFormat="1" applyFont="1" applyFill="1" applyBorder="1" applyAlignment="1">
      <alignment horizontal="left" vertical="center" wrapText="1"/>
    </xf>
    <xf numFmtId="4" fontId="4" fillId="30" borderId="1" xfId="0" applyNumberFormat="1" applyFont="1" applyFill="1" applyBorder="1" applyAlignment="1">
      <alignment vertical="center"/>
    </xf>
    <xf numFmtId="0" fontId="42" fillId="0" borderId="1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4" fontId="4" fillId="4" borderId="1" xfId="0" applyNumberFormat="1" applyFont="1" applyFill="1" applyBorder="1" applyAlignment="1">
      <alignment vertical="center"/>
    </xf>
    <xf numFmtId="4" fontId="4" fillId="31" borderId="1" xfId="0" applyNumberFormat="1" applyFont="1" applyFill="1" applyBorder="1" applyAlignment="1">
      <alignment vertical="center"/>
    </xf>
    <xf numFmtId="0" fontId="43" fillId="0" borderId="1" xfId="0" quotePrefix="1" applyFont="1" applyBorder="1" applyAlignment="1">
      <alignment horizontal="center" vertical="center"/>
    </xf>
    <xf numFmtId="0" fontId="3" fillId="29" borderId="1" xfId="0" applyFont="1" applyFill="1" applyBorder="1" applyAlignment="1">
      <alignment horizontal="center" vertical="center" wrapText="1"/>
    </xf>
    <xf numFmtId="0" fontId="3" fillId="30" borderId="1" xfId="1" quotePrefix="1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49" fontId="25" fillId="26" borderId="1" xfId="0" applyNumberFormat="1" applyFont="1" applyFill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1" fontId="48" fillId="24" borderId="1" xfId="0" applyNumberFormat="1" applyFont="1" applyFill="1" applyBorder="1" applyAlignment="1">
      <alignment horizontal="left" vertical="center" wrapText="1"/>
    </xf>
    <xf numFmtId="1" fontId="49" fillId="24" borderId="1" xfId="0" applyNumberFormat="1" applyFont="1" applyFill="1" applyBorder="1" applyAlignment="1">
      <alignment horizontal="left" vertical="center" wrapText="1"/>
    </xf>
    <xf numFmtId="49" fontId="48" fillId="24" borderId="1" xfId="0" applyNumberFormat="1" applyFont="1" applyFill="1" applyBorder="1" applyAlignment="1">
      <alignment horizontal="left" vertical="center" wrapText="1"/>
    </xf>
    <xf numFmtId="3" fontId="48" fillId="25" borderId="1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left" vertical="center"/>
    </xf>
    <xf numFmtId="0" fontId="4" fillId="22" borderId="1" xfId="0" applyFont="1" applyFill="1" applyBorder="1" applyAlignment="1">
      <alignment horizontal="right" vertical="center" wrapText="1"/>
    </xf>
    <xf numFmtId="49" fontId="4" fillId="22" borderId="1" xfId="0" applyNumberFormat="1" applyFont="1" applyFill="1" applyBorder="1" applyAlignment="1">
      <alignment horizontal="left" vertical="center" wrapText="1"/>
    </xf>
    <xf numFmtId="0" fontId="25" fillId="22" borderId="1" xfId="0" quotePrefix="1" applyFont="1" applyFill="1" applyBorder="1" applyAlignment="1">
      <alignment horizontal="center" vertical="center"/>
    </xf>
    <xf numFmtId="4" fontId="4" fillId="22" borderId="1" xfId="0" applyNumberFormat="1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3" fontId="45" fillId="0" borderId="0" xfId="0" applyNumberFormat="1" applyFont="1" applyAlignment="1">
      <alignment vertical="center"/>
    </xf>
    <xf numFmtId="3" fontId="45" fillId="0" borderId="0" xfId="0" applyNumberFormat="1" applyFont="1" applyAlignment="1">
      <alignment horizontal="left" vertical="center"/>
    </xf>
    <xf numFmtId="4" fontId="4" fillId="0" borderId="1" xfId="1" applyNumberFormat="1" applyFont="1" applyBorder="1" applyAlignment="1">
      <alignment horizontal="right" wrapText="1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3" fontId="27" fillId="23" borderId="1" xfId="0" applyNumberFormat="1" applyFont="1" applyFill="1" applyBorder="1" applyAlignment="1">
      <alignment horizontal="right" vertical="center" wrapText="1"/>
    </xf>
    <xf numFmtId="3" fontId="40" fillId="0" borderId="0" xfId="0" applyNumberFormat="1" applyFont="1" applyAlignment="1">
      <alignment horizontal="center" vertical="center" wrapText="1"/>
    </xf>
    <xf numFmtId="3" fontId="52" fillId="0" borderId="0" xfId="0" applyNumberFormat="1" applyFont="1" applyAlignment="1">
      <alignment vertical="center"/>
    </xf>
    <xf numFmtId="3" fontId="52" fillId="0" borderId="0" xfId="0" applyNumberFormat="1" applyFont="1" applyAlignment="1">
      <alignment horizontal="left" vertical="center"/>
    </xf>
    <xf numFmtId="1" fontId="53" fillId="26" borderId="1" xfId="0" applyNumberFormat="1" applyFont="1" applyFill="1" applyBorder="1" applyAlignment="1">
      <alignment horizontal="left" vertical="center" wrapText="1"/>
    </xf>
    <xf numFmtId="1" fontId="53" fillId="0" borderId="1" xfId="0" applyNumberFormat="1" applyFont="1" applyBorder="1" applyAlignment="1">
      <alignment horizontal="right" vertical="center" wrapText="1"/>
    </xf>
    <xf numFmtId="1" fontId="53" fillId="0" borderId="1" xfId="0" applyNumberFormat="1" applyFont="1" applyBorder="1" applyAlignment="1">
      <alignment horizontal="left" vertical="center" wrapText="1"/>
    </xf>
    <xf numFmtId="49" fontId="53" fillId="0" borderId="1" xfId="0" applyNumberFormat="1" applyFont="1" applyBorder="1" applyAlignment="1">
      <alignment horizontal="left" vertical="center" wrapText="1"/>
    </xf>
    <xf numFmtId="4" fontId="53" fillId="0" borderId="1" xfId="0" applyNumberFormat="1" applyFont="1" applyBorder="1" applyAlignment="1">
      <alignment vertical="center"/>
    </xf>
    <xf numFmtId="0" fontId="53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0" fontId="54" fillId="0" borderId="1" xfId="0" quotePrefix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right" vertical="center" wrapText="1"/>
    </xf>
    <xf numFmtId="3" fontId="3" fillId="0" borderId="1" xfId="1" quotePrefix="1" applyNumberFormat="1" applyFont="1" applyBorder="1" applyAlignment="1">
      <alignment horizontal="right" vertical="center" wrapText="1"/>
    </xf>
    <xf numFmtId="3" fontId="3" fillId="33" borderId="1" xfId="1" applyNumberFormat="1" applyFont="1" applyFill="1" applyBorder="1" applyAlignment="1">
      <alignment horizontal="right" vertical="center" wrapText="1"/>
    </xf>
    <xf numFmtId="0" fontId="3" fillId="33" borderId="0" xfId="1" applyFont="1" applyFill="1" applyAlignment="1">
      <alignment vertical="center" wrapText="1"/>
    </xf>
    <xf numFmtId="0" fontId="0" fillId="33" borderId="0" xfId="0" applyFill="1"/>
    <xf numFmtId="3" fontId="4" fillId="0" borderId="0" xfId="0" applyNumberFormat="1" applyFont="1" applyAlignment="1">
      <alignment horizontal="center" vertical="center"/>
    </xf>
    <xf numFmtId="49" fontId="48" fillId="23" borderId="1" xfId="0" applyNumberFormat="1" applyFont="1" applyFill="1" applyBorder="1" applyAlignment="1">
      <alignment horizontal="left" vertical="center" wrapText="1"/>
    </xf>
    <xf numFmtId="3" fontId="48" fillId="4" borderId="1" xfId="0" applyNumberFormat="1" applyFont="1" applyFill="1" applyBorder="1" applyAlignment="1">
      <alignment horizontal="right" vertical="center"/>
    </xf>
    <xf numFmtId="0" fontId="4" fillId="31" borderId="1" xfId="0" applyFont="1" applyFill="1" applyBorder="1" applyAlignment="1">
      <alignment horizontal="left" vertical="center" wrapText="1"/>
    </xf>
    <xf numFmtId="0" fontId="25" fillId="31" borderId="1" xfId="0" quotePrefix="1" applyFont="1" applyFill="1" applyBorder="1" applyAlignment="1">
      <alignment horizontal="center" vertical="center"/>
    </xf>
    <xf numFmtId="49" fontId="4" fillId="31" borderId="1" xfId="0" applyNumberFormat="1" applyFont="1" applyFill="1" applyBorder="1" applyAlignment="1">
      <alignment horizontal="left" vertical="center" wrapText="1"/>
    </xf>
    <xf numFmtId="0" fontId="57" fillId="0" borderId="0" xfId="0" applyFont="1"/>
    <xf numFmtId="0" fontId="59" fillId="0" borderId="0" xfId="0" applyFont="1"/>
    <xf numFmtId="3" fontId="0" fillId="33" borderId="0" xfId="0" applyNumberFormat="1" applyFill="1"/>
    <xf numFmtId="3" fontId="25" fillId="0" borderId="0" xfId="0" applyNumberFormat="1" applyFont="1" applyAlignment="1">
      <alignment horizontal="left" vertical="center"/>
    </xf>
    <xf numFmtId="3" fontId="35" fillId="0" borderId="0" xfId="0" applyNumberFormat="1" applyFont="1" applyAlignment="1">
      <alignment horizontal="left" vertical="center"/>
    </xf>
    <xf numFmtId="3" fontId="48" fillId="0" borderId="0" xfId="0" applyNumberFormat="1" applyFont="1" applyAlignment="1">
      <alignment horizontal="left" vertical="center"/>
    </xf>
    <xf numFmtId="165" fontId="3" fillId="0" borderId="1" xfId="1" applyNumberFormat="1" applyFont="1" applyFill="1" applyBorder="1" applyAlignment="1">
      <alignment horizontal="right" vertical="center" wrapText="1"/>
    </xf>
    <xf numFmtId="0" fontId="60" fillId="0" borderId="0" xfId="0" applyFont="1" applyAlignment="1">
      <alignment horizontal="left" vertical="center"/>
    </xf>
    <xf numFmtId="0" fontId="29" fillId="29" borderId="1" xfId="0" applyFont="1" applyFill="1" applyBorder="1" applyAlignment="1">
      <alignment horizontal="center" vertical="center" wrapText="1"/>
    </xf>
    <xf numFmtId="3" fontId="29" fillId="4" borderId="1" xfId="0" applyNumberFormat="1" applyFont="1" applyFill="1" applyBorder="1" applyAlignment="1">
      <alignment horizontal="right" vertical="center"/>
    </xf>
    <xf numFmtId="3" fontId="63" fillId="25" borderId="1" xfId="0" applyNumberFormat="1" applyFont="1" applyFill="1" applyBorder="1" applyAlignment="1">
      <alignment horizontal="right" vertical="center"/>
    </xf>
    <xf numFmtId="3" fontId="29" fillId="0" borderId="1" xfId="0" applyNumberFormat="1" applyFont="1" applyBorder="1" applyAlignment="1">
      <alignment horizontal="right" vertical="center"/>
    </xf>
    <xf numFmtId="3" fontId="61" fillId="0" borderId="1" xfId="0" applyNumberFormat="1" applyFont="1" applyBorder="1" applyAlignment="1">
      <alignment horizontal="right" vertical="center"/>
    </xf>
    <xf numFmtId="4" fontId="64" fillId="0" borderId="1" xfId="0" applyNumberFormat="1" applyFont="1" applyBorder="1" applyAlignment="1">
      <alignment vertical="center"/>
    </xf>
    <xf numFmtId="4" fontId="28" fillId="0" borderId="1" xfId="0" applyNumberFormat="1" applyFont="1" applyBorder="1" applyAlignment="1">
      <alignment vertical="center"/>
    </xf>
    <xf numFmtId="4" fontId="28" fillId="22" borderId="1" xfId="0" applyNumberFormat="1" applyFont="1" applyFill="1" applyBorder="1" applyAlignment="1">
      <alignment vertical="center"/>
    </xf>
    <xf numFmtId="4" fontId="28" fillId="30" borderId="1" xfId="0" applyNumberFormat="1" applyFont="1" applyFill="1" applyBorder="1" applyAlignment="1">
      <alignment vertical="center"/>
    </xf>
    <xf numFmtId="0" fontId="65" fillId="0" borderId="0" xfId="0" applyFont="1" applyAlignment="1">
      <alignment horizontal="left" vertical="center"/>
    </xf>
    <xf numFmtId="3" fontId="60" fillId="0" borderId="0" xfId="0" applyNumberFormat="1" applyFont="1" applyAlignment="1">
      <alignment horizontal="left" vertical="center"/>
    </xf>
    <xf numFmtId="49" fontId="4" fillId="33" borderId="1" xfId="0" applyNumberFormat="1" applyFont="1" applyFill="1" applyBorder="1" applyAlignment="1">
      <alignment horizontal="left" vertical="center" wrapText="1"/>
    </xf>
    <xf numFmtId="3" fontId="66" fillId="0" borderId="0" xfId="0" applyNumberFormat="1" applyFont="1" applyAlignment="1">
      <alignment horizontal="center" vertical="center" wrapText="1"/>
    </xf>
    <xf numFmtId="0" fontId="61" fillId="26" borderId="1" xfId="0" applyFont="1" applyFill="1" applyBorder="1" applyAlignment="1">
      <alignment horizontal="center" vertical="center" wrapText="1"/>
    </xf>
    <xf numFmtId="3" fontId="62" fillId="23" borderId="1" xfId="0" applyNumberFormat="1" applyFont="1" applyFill="1" applyBorder="1" applyAlignment="1">
      <alignment horizontal="right" vertical="center" wrapText="1"/>
    </xf>
    <xf numFmtId="4" fontId="28" fillId="0" borderId="1" xfId="1" applyNumberFormat="1" applyFont="1" applyBorder="1" applyAlignment="1">
      <alignment horizontal="right" wrapText="1"/>
    </xf>
    <xf numFmtId="3" fontId="63" fillId="4" borderId="1" xfId="0" applyNumberFormat="1" applyFont="1" applyFill="1" applyBorder="1" applyAlignment="1">
      <alignment horizontal="right" vertical="center"/>
    </xf>
    <xf numFmtId="4" fontId="28" fillId="31" borderId="1" xfId="0" applyNumberFormat="1" applyFont="1" applyFill="1" applyBorder="1" applyAlignment="1">
      <alignment vertical="center"/>
    </xf>
    <xf numFmtId="49" fontId="67" fillId="22" borderId="1" xfId="0" applyNumberFormat="1" applyFont="1" applyFill="1" applyBorder="1" applyAlignment="1">
      <alignment horizontal="right" vertical="center" wrapText="1"/>
    </xf>
    <xf numFmtId="0" fontId="67" fillId="22" borderId="1" xfId="0" applyFont="1" applyFill="1" applyBorder="1" applyAlignment="1">
      <alignment horizontal="left" vertical="center" wrapText="1"/>
    </xf>
    <xf numFmtId="49" fontId="67" fillId="0" borderId="1" xfId="0" applyNumberFormat="1" applyFont="1" applyBorder="1" applyAlignment="1">
      <alignment horizontal="right" vertical="center" wrapText="1"/>
    </xf>
    <xf numFmtId="0" fontId="67" fillId="30" borderId="1" xfId="0" applyFont="1" applyFill="1" applyBorder="1" applyAlignment="1">
      <alignment horizontal="left" vertical="center" wrapText="1"/>
    </xf>
    <xf numFmtId="49" fontId="67" fillId="22" borderId="1" xfId="0" applyNumberFormat="1" applyFont="1" applyFill="1" applyBorder="1" applyAlignment="1">
      <alignment horizontal="left" vertical="center" wrapText="1"/>
    </xf>
    <xf numFmtId="49" fontId="67" fillId="30" borderId="1" xfId="0" applyNumberFormat="1" applyFont="1" applyFill="1" applyBorder="1" applyAlignment="1">
      <alignment horizontal="left" vertical="center" wrapText="1"/>
    </xf>
    <xf numFmtId="1" fontId="67" fillId="0" borderId="1" xfId="0" applyNumberFormat="1" applyFont="1" applyBorder="1" applyAlignment="1">
      <alignment horizontal="right" vertical="center" wrapText="1"/>
    </xf>
    <xf numFmtId="0" fontId="68" fillId="30" borderId="1" xfId="0" quotePrefix="1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left" vertical="center" wrapText="1"/>
    </xf>
    <xf numFmtId="0" fontId="68" fillId="0" borderId="1" xfId="0" quotePrefix="1" applyFont="1" applyFill="1" applyBorder="1" applyAlignment="1">
      <alignment horizontal="center" vertical="center"/>
    </xf>
    <xf numFmtId="49" fontId="67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/>
    </xf>
    <xf numFmtId="0" fontId="68" fillId="22" borderId="1" xfId="0" quotePrefix="1" applyFont="1" applyFill="1" applyBorder="1" applyAlignment="1">
      <alignment horizontal="center" vertical="center"/>
    </xf>
    <xf numFmtId="1" fontId="69" fillId="0" borderId="1" xfId="0" applyNumberFormat="1" applyFont="1" applyBorder="1" applyAlignment="1">
      <alignment horizontal="right" vertical="center" wrapText="1"/>
    </xf>
    <xf numFmtId="0" fontId="70" fillId="0" borderId="1" xfId="0" quotePrefix="1" applyFont="1" applyFill="1" applyBorder="1" applyAlignment="1">
      <alignment horizontal="center" vertical="center"/>
    </xf>
    <xf numFmtId="49" fontId="69" fillId="0" borderId="1" xfId="0" applyNumberFormat="1" applyFont="1" applyBorder="1" applyAlignment="1">
      <alignment horizontal="right" vertical="center" wrapText="1"/>
    </xf>
    <xf numFmtId="0" fontId="69" fillId="0" borderId="1" xfId="0" applyFont="1" applyFill="1" applyBorder="1" applyAlignment="1">
      <alignment horizontal="left" vertical="center" wrapText="1"/>
    </xf>
    <xf numFmtId="49" fontId="69" fillId="0" borderId="1" xfId="0" applyNumberFormat="1" applyFont="1" applyFill="1" applyBorder="1" applyAlignment="1">
      <alignment horizontal="left" vertical="center" wrapText="1"/>
    </xf>
    <xf numFmtId="4" fontId="53" fillId="0" borderId="1" xfId="0" applyNumberFormat="1" applyFont="1" applyFill="1" applyBorder="1" applyAlignment="1">
      <alignment vertical="center"/>
    </xf>
    <xf numFmtId="49" fontId="69" fillId="0" borderId="1" xfId="0" applyNumberFormat="1" applyFont="1" applyBorder="1" applyAlignment="1">
      <alignment horizontal="left" vertical="center" wrapText="1"/>
    </xf>
    <xf numFmtId="49" fontId="67" fillId="0" borderId="1" xfId="0" applyNumberFormat="1" applyFont="1" applyBorder="1" applyAlignment="1">
      <alignment horizontal="left" vertical="center" wrapText="1"/>
    </xf>
    <xf numFmtId="49" fontId="67" fillId="3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49" fontId="4" fillId="22" borderId="1" xfId="0" applyNumberFormat="1" applyFont="1" applyFill="1" applyBorder="1" applyAlignment="1">
      <alignment horizontal="right" vertical="center" wrapText="1"/>
    </xf>
    <xf numFmtId="0" fontId="4" fillId="22" borderId="1" xfId="0" applyFont="1" applyFill="1" applyBorder="1" applyAlignment="1">
      <alignment horizontal="left" vertical="center" wrapText="1"/>
    </xf>
    <xf numFmtId="49" fontId="68" fillId="26" borderId="1" xfId="0" applyNumberFormat="1" applyFont="1" applyFill="1" applyBorder="1" applyAlignment="1">
      <alignment horizontal="left" vertical="center" wrapText="1"/>
    </xf>
    <xf numFmtId="1" fontId="67" fillId="0" borderId="1" xfId="0" applyNumberFormat="1" applyFont="1" applyFill="1" applyBorder="1" applyAlignment="1">
      <alignment horizontal="right" vertical="center" wrapText="1"/>
    </xf>
    <xf numFmtId="49" fontId="67" fillId="0" borderId="1" xfId="0" applyNumberFormat="1" applyFont="1" applyFill="1" applyBorder="1" applyAlignment="1">
      <alignment horizontal="right" vertical="center" wrapText="1"/>
    </xf>
    <xf numFmtId="0" fontId="60" fillId="33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" fontId="28" fillId="0" borderId="0" xfId="0" applyNumberFormat="1" applyFont="1" applyFill="1" applyBorder="1" applyAlignment="1">
      <alignment vertical="center"/>
    </xf>
    <xf numFmtId="1" fontId="67" fillId="0" borderId="1" xfId="0" applyNumberFormat="1" applyFont="1" applyBorder="1" applyAlignment="1">
      <alignment horizontal="left" vertical="center" wrapText="1"/>
    </xf>
    <xf numFmtId="0" fontId="68" fillId="0" borderId="1" xfId="0" quotePrefix="1" applyFont="1" applyBorder="1" applyAlignment="1">
      <alignment horizontal="center" vertical="center"/>
    </xf>
    <xf numFmtId="0" fontId="67" fillId="22" borderId="1" xfId="0" applyNumberFormat="1" applyFont="1" applyFill="1" applyBorder="1" applyAlignment="1">
      <alignment horizontal="right" vertical="center" wrapText="1"/>
    </xf>
    <xf numFmtId="1" fontId="69" fillId="26" borderId="1" xfId="0" applyNumberFormat="1" applyFont="1" applyFill="1" applyBorder="1" applyAlignment="1">
      <alignment horizontal="left" vertical="center" wrapText="1"/>
    </xf>
    <xf numFmtId="1" fontId="67" fillId="26" borderId="1" xfId="0" applyNumberFormat="1" applyFont="1" applyFill="1" applyBorder="1" applyAlignment="1">
      <alignment horizontal="left" vertical="center" wrapText="1"/>
    </xf>
    <xf numFmtId="49" fontId="27" fillId="33" borderId="1" xfId="0" applyNumberFormat="1" applyFont="1" applyFill="1" applyBorder="1" applyAlignment="1">
      <alignment horizontal="center" vertical="center" wrapText="1"/>
    </xf>
    <xf numFmtId="0" fontId="27" fillId="33" borderId="1" xfId="0" quotePrefix="1" applyFont="1" applyFill="1" applyBorder="1" applyAlignment="1">
      <alignment horizontal="left" vertical="center" wrapText="1"/>
    </xf>
    <xf numFmtId="3" fontId="27" fillId="33" borderId="1" xfId="0" applyNumberFormat="1" applyFont="1" applyFill="1" applyBorder="1" applyAlignment="1">
      <alignment vertical="center" wrapText="1"/>
    </xf>
    <xf numFmtId="3" fontId="0" fillId="0" borderId="0" xfId="0" applyNumberFormat="1" applyFill="1"/>
    <xf numFmtId="0" fontId="4" fillId="22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vertical="center"/>
    </xf>
    <xf numFmtId="0" fontId="4" fillId="0" borderId="2" xfId="1" quotePrefix="1" applyFont="1" applyFill="1" applyBorder="1" applyAlignment="1">
      <alignment horizontal="center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25" fillId="0" borderId="1" xfId="0" quotePrefix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wrapText="1"/>
    </xf>
    <xf numFmtId="0" fontId="60" fillId="0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35" fillId="33" borderId="3" xfId="0" applyFont="1" applyFill="1" applyBorder="1" applyAlignment="1">
      <alignment horizontal="center" vertical="center"/>
    </xf>
    <xf numFmtId="164" fontId="58" fillId="0" borderId="0" xfId="1" applyNumberFormat="1" applyFont="1" applyAlignment="1">
      <alignment horizontal="center" vertical="center" wrapText="1"/>
    </xf>
    <xf numFmtId="164" fontId="3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49" fontId="27" fillId="0" borderId="4" xfId="0" applyNumberFormat="1" applyFont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 wrapText="1"/>
    </xf>
    <xf numFmtId="0" fontId="27" fillId="28" borderId="1" xfId="0" applyFont="1" applyFill="1" applyBorder="1" applyAlignment="1">
      <alignment horizontal="right" vertical="center"/>
    </xf>
    <xf numFmtId="0" fontId="27" fillId="33" borderId="2" xfId="0" applyFont="1" applyFill="1" applyBorder="1" applyAlignment="1">
      <alignment horizontal="center" vertical="center" wrapText="1"/>
    </xf>
    <xf numFmtId="0" fontId="27" fillId="33" borderId="5" xfId="0" applyFont="1" applyFill="1" applyBorder="1" applyAlignment="1">
      <alignment horizontal="center" vertical="center" wrapText="1"/>
    </xf>
    <xf numFmtId="0" fontId="51" fillId="33" borderId="0" xfId="0" applyFont="1" applyFill="1" applyAlignment="1">
      <alignment horizontal="center" vertical="center" wrapText="1"/>
    </xf>
    <xf numFmtId="0" fontId="51" fillId="33" borderId="15" xfId="0" applyFont="1" applyFill="1" applyBorder="1" applyAlignment="1">
      <alignment horizontal="center" vertical="center" wrapText="1"/>
    </xf>
    <xf numFmtId="1" fontId="3" fillId="23" borderId="2" xfId="0" applyNumberFormat="1" applyFont="1" applyFill="1" applyBorder="1" applyAlignment="1">
      <alignment horizontal="center" vertical="center" wrapText="1"/>
    </xf>
    <xf numFmtId="1" fontId="3" fillId="23" borderId="4" xfId="0" applyNumberFormat="1" applyFont="1" applyFill="1" applyBorder="1" applyAlignment="1">
      <alignment horizontal="center" vertical="center" wrapText="1"/>
    </xf>
    <xf numFmtId="1" fontId="3" fillId="23" borderId="5" xfId="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0" fontId="32" fillId="0" borderId="0" xfId="0" applyFont="1" applyAlignment="1">
      <alignment horizontal="center" vertical="center" wrapText="1"/>
    </xf>
    <xf numFmtId="1" fontId="3" fillId="32" borderId="2" xfId="0" applyNumberFormat="1" applyFont="1" applyFill="1" applyBorder="1" applyAlignment="1">
      <alignment horizontal="center" vertical="center" wrapText="1"/>
    </xf>
    <xf numFmtId="1" fontId="3" fillId="32" borderId="4" xfId="0" applyNumberFormat="1" applyFont="1" applyFill="1" applyBorder="1" applyAlignment="1">
      <alignment horizontal="center" vertical="center" wrapText="1"/>
    </xf>
    <xf numFmtId="1" fontId="3" fillId="32" borderId="5" xfId="0" applyNumberFormat="1" applyFont="1" applyFill="1" applyBorder="1" applyAlignment="1">
      <alignment horizontal="center" vertical="center" wrapText="1"/>
    </xf>
    <xf numFmtId="0" fontId="60" fillId="33" borderId="3" xfId="0" applyFont="1" applyFill="1" applyBorder="1" applyAlignment="1">
      <alignment horizontal="center" vertical="center"/>
    </xf>
    <xf numFmtId="0" fontId="27" fillId="26" borderId="2" xfId="0" applyFont="1" applyFill="1" applyBorder="1" applyAlignment="1">
      <alignment horizontal="center" vertical="center" wrapText="1"/>
    </xf>
    <xf numFmtId="0" fontId="27" fillId="26" borderId="4" xfId="0" applyFont="1" applyFill="1" applyBorder="1" applyAlignment="1">
      <alignment horizontal="center" vertical="center" wrapText="1"/>
    </xf>
    <xf numFmtId="0" fontId="27" fillId="26" borderId="5" xfId="0" applyFont="1" applyFill="1" applyBorder="1" applyAlignment="1">
      <alignment horizontal="center" vertical="center" wrapText="1"/>
    </xf>
    <xf numFmtId="0" fontId="27" fillId="23" borderId="2" xfId="0" applyFont="1" applyFill="1" applyBorder="1" applyAlignment="1">
      <alignment horizontal="center" vertical="center" wrapText="1"/>
    </xf>
    <xf numFmtId="0" fontId="27" fillId="23" borderId="4" xfId="0" applyFont="1" applyFill="1" applyBorder="1" applyAlignment="1">
      <alignment horizontal="center" vertical="center" wrapText="1"/>
    </xf>
    <xf numFmtId="0" fontId="27" fillId="23" borderId="5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1" fontId="48" fillId="23" borderId="2" xfId="0" applyNumberFormat="1" applyFont="1" applyFill="1" applyBorder="1" applyAlignment="1">
      <alignment horizontal="center" vertical="center" wrapText="1"/>
    </xf>
    <xf numFmtId="1" fontId="48" fillId="23" borderId="4" xfId="0" applyNumberFormat="1" applyFont="1" applyFill="1" applyBorder="1" applyAlignment="1">
      <alignment horizontal="center" vertical="center" wrapText="1"/>
    </xf>
    <xf numFmtId="1" fontId="48" fillId="23" borderId="5" xfId="0" applyNumberFormat="1" applyFont="1" applyFill="1" applyBorder="1" applyAlignment="1">
      <alignment horizontal="center" vertical="center" wrapText="1"/>
    </xf>
    <xf numFmtId="1" fontId="48" fillId="24" borderId="2" xfId="0" applyNumberFormat="1" applyFont="1" applyFill="1" applyBorder="1" applyAlignment="1">
      <alignment horizontal="center" vertical="center" wrapText="1"/>
    </xf>
    <xf numFmtId="1" fontId="48" fillId="24" borderId="4" xfId="0" applyNumberFormat="1" applyFont="1" applyFill="1" applyBorder="1" applyAlignment="1">
      <alignment horizontal="center" vertical="center" wrapText="1"/>
    </xf>
    <xf numFmtId="1" fontId="48" fillId="24" borderId="5" xfId="0" applyNumberFormat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5" fillId="30" borderId="3" xfId="0" applyFont="1" applyFill="1" applyBorder="1" applyAlignment="1">
      <alignment horizontal="center" vertical="center"/>
    </xf>
    <xf numFmtId="0" fontId="60" fillId="29" borderId="3" xfId="0" applyFont="1" applyFill="1" applyBorder="1" applyAlignment="1">
      <alignment horizontal="center" vertical="center"/>
    </xf>
    <xf numFmtId="1" fontId="3" fillId="23" borderId="2" xfId="0" applyNumberFormat="1" applyFont="1" applyFill="1" applyBorder="1" applyAlignment="1">
      <alignment vertical="center" wrapText="1"/>
    </xf>
    <xf numFmtId="1" fontId="3" fillId="23" borderId="4" xfId="0" applyNumberFormat="1" applyFont="1" applyFill="1" applyBorder="1" applyAlignment="1">
      <alignment vertical="center" wrapText="1"/>
    </xf>
    <xf numFmtId="1" fontId="3" fillId="23" borderId="5" xfId="0" applyNumberFormat="1" applyFont="1" applyFill="1" applyBorder="1" applyAlignment="1">
      <alignment vertical="center" wrapText="1"/>
    </xf>
    <xf numFmtId="0" fontId="39" fillId="0" borderId="0" xfId="0" applyFont="1" applyAlignment="1">
      <alignment horizontal="left" vertical="center"/>
    </xf>
  </cellXfs>
  <cellStyles count="47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no" xfId="0" builtinId="0"/>
    <cellStyle name="Normalno 2" xfId="1"/>
    <cellStyle name="Normalno 2 2" xfId="2"/>
    <cellStyle name="Normalno 2 3" xfId="4"/>
    <cellStyle name="Normalno 2 4" xfId="41"/>
    <cellStyle name="Note" xfId="42"/>
    <cellStyle name="Obično_List7" xfId="46"/>
    <cellStyle name="Output" xfId="43"/>
    <cellStyle name="Title" xfId="44"/>
    <cellStyle name="Total" xfId="45"/>
    <cellStyle name="Warning Text" xfId="3"/>
  </cellStyles>
  <dxfs count="23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mruColors>
      <color rgb="FFFF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9"/>
  <sheetViews>
    <sheetView showGridLines="0" tabSelected="1" workbookViewId="0">
      <selection activeCell="A4" sqref="A4:O4"/>
    </sheetView>
  </sheetViews>
  <sheetFormatPr defaultRowHeight="15" x14ac:dyDescent="0.25"/>
  <cols>
    <col min="1" max="1" width="44" customWidth="1"/>
    <col min="2" max="4" width="15.140625" hidden="1" customWidth="1"/>
    <col min="5" max="10" width="9.85546875" hidden="1" customWidth="1"/>
    <col min="11" max="15" width="15.85546875" customWidth="1"/>
  </cols>
  <sheetData>
    <row r="1" spans="1:15" ht="9" customHeight="1" x14ac:dyDescent="0.3"/>
    <row r="2" spans="1:15" s="232" customFormat="1" ht="36" hidden="1" customHeight="1" x14ac:dyDescent="0.3">
      <c r="A2" s="308" t="s">
        <v>332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</row>
    <row r="3" spans="1:15" s="232" customFormat="1" ht="36" hidden="1" customHeight="1" x14ac:dyDescent="0.3">
      <c r="A3" s="308" t="s">
        <v>453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</row>
    <row r="4" spans="1:15" s="232" customFormat="1" ht="31.15" customHeight="1" x14ac:dyDescent="0.25">
      <c r="A4" s="309" t="s">
        <v>512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</row>
    <row r="5" spans="1:15" ht="7.9" customHeight="1" x14ac:dyDescent="0.3">
      <c r="A5" s="1"/>
      <c r="B5" s="1"/>
      <c r="C5" s="1"/>
      <c r="D5" s="2"/>
      <c r="E5" s="2"/>
      <c r="F5" s="2"/>
      <c r="G5" s="2"/>
      <c r="H5" s="2"/>
      <c r="I5" s="2" t="s">
        <v>47</v>
      </c>
    </row>
    <row r="6" spans="1:15" ht="15.75" x14ac:dyDescent="0.25">
      <c r="A6" s="306" t="s">
        <v>454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</row>
    <row r="7" spans="1:15" ht="5.45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5" ht="5.45" customHeight="1" x14ac:dyDescent="0.3">
      <c r="A8" s="3"/>
      <c r="B8" s="3"/>
      <c r="C8" s="3"/>
      <c r="D8" s="2"/>
    </row>
    <row r="9" spans="1:15" x14ac:dyDescent="0.25">
      <c r="A9" s="17" t="s">
        <v>80</v>
      </c>
      <c r="B9" s="3"/>
      <c r="C9" s="3"/>
      <c r="D9" s="2"/>
    </row>
    <row r="10" spans="1:15" s="225" customFormat="1" ht="14.45" hidden="1" x14ac:dyDescent="0.3">
      <c r="A10" s="224"/>
      <c r="B10" s="307" t="s">
        <v>344</v>
      </c>
      <c r="C10" s="307"/>
      <c r="D10" s="307"/>
      <c r="E10" s="307" t="s">
        <v>343</v>
      </c>
      <c r="F10" s="307"/>
      <c r="G10" s="307"/>
      <c r="H10" s="307"/>
      <c r="I10" s="307"/>
      <c r="J10" s="307"/>
      <c r="K10" s="307" t="s">
        <v>342</v>
      </c>
      <c r="L10" s="307"/>
      <c r="M10" s="307"/>
      <c r="N10" s="307"/>
      <c r="O10" s="307"/>
    </row>
    <row r="11" spans="1:15" ht="42.6" customHeight="1" x14ac:dyDescent="0.25">
      <c r="A11" s="77" t="s">
        <v>82</v>
      </c>
      <c r="B11" s="106" t="s">
        <v>126</v>
      </c>
      <c r="C11" s="106" t="s">
        <v>73</v>
      </c>
      <c r="D11" s="106" t="s">
        <v>127</v>
      </c>
      <c r="E11" s="185" t="s">
        <v>339</v>
      </c>
      <c r="F11" s="185" t="s">
        <v>56</v>
      </c>
      <c r="G11" s="185" t="s">
        <v>57</v>
      </c>
      <c r="H11" s="185" t="s">
        <v>340</v>
      </c>
      <c r="I11" s="185" t="s">
        <v>341</v>
      </c>
      <c r="J11" s="185" t="s">
        <v>345</v>
      </c>
      <c r="K11" s="184" t="s">
        <v>479</v>
      </c>
      <c r="L11" s="184" t="s">
        <v>480</v>
      </c>
      <c r="M11" s="184" t="s">
        <v>481</v>
      </c>
      <c r="N11" s="184" t="s">
        <v>337</v>
      </c>
      <c r="O11" s="184" t="s">
        <v>482</v>
      </c>
    </row>
    <row r="12" spans="1:15" x14ac:dyDescent="0.25">
      <c r="A12" s="301">
        <v>1</v>
      </c>
      <c r="B12" s="302">
        <v>2</v>
      </c>
      <c r="C12" s="302">
        <v>3</v>
      </c>
      <c r="D12" s="302">
        <v>4</v>
      </c>
      <c r="E12" s="303">
        <v>2</v>
      </c>
      <c r="F12" s="303">
        <v>3</v>
      </c>
      <c r="G12" s="303">
        <v>4</v>
      </c>
      <c r="H12" s="303">
        <v>5</v>
      </c>
      <c r="I12" s="303" t="s">
        <v>455</v>
      </c>
      <c r="J12" s="303" t="s">
        <v>456</v>
      </c>
      <c r="K12" s="303">
        <v>2</v>
      </c>
      <c r="L12" s="303">
        <v>3</v>
      </c>
      <c r="M12" s="303">
        <v>4</v>
      </c>
      <c r="N12" s="303">
        <v>5</v>
      </c>
      <c r="O12" s="303">
        <v>6</v>
      </c>
    </row>
    <row r="13" spans="1:15" ht="23.1" customHeight="1" x14ac:dyDescent="0.25">
      <c r="A13" s="78" t="s">
        <v>34</v>
      </c>
      <c r="B13" s="79">
        <f>B14+B15</f>
        <v>3033430</v>
      </c>
      <c r="C13" s="79">
        <f>C14+C15</f>
        <v>0</v>
      </c>
      <c r="D13" s="79">
        <f>D14+D15</f>
        <v>3033430</v>
      </c>
      <c r="E13" s="79">
        <f t="shared" ref="E13:O13" si="0">E14+E15</f>
        <v>0</v>
      </c>
      <c r="F13" s="79">
        <f t="shared" si="0"/>
        <v>0</v>
      </c>
      <c r="G13" s="79">
        <f t="shared" si="0"/>
        <v>0</v>
      </c>
      <c r="H13" s="79">
        <f t="shared" si="0"/>
        <v>0</v>
      </c>
      <c r="I13" s="79"/>
      <c r="J13" s="79"/>
      <c r="K13" s="79">
        <f t="shared" si="0"/>
        <v>2877141</v>
      </c>
      <c r="L13" s="79">
        <f t="shared" si="0"/>
        <v>3804233</v>
      </c>
      <c r="M13" s="79">
        <f t="shared" si="0"/>
        <v>4299010</v>
      </c>
      <c r="N13" s="79">
        <f t="shared" si="0"/>
        <v>4326590</v>
      </c>
      <c r="O13" s="79">
        <f t="shared" si="0"/>
        <v>4357505</v>
      </c>
    </row>
    <row r="14" spans="1:15" ht="23.1" customHeight="1" x14ac:dyDescent="0.25">
      <c r="A14" s="80" t="s">
        <v>48</v>
      </c>
      <c r="B14" s="81">
        <f>+'Račun prihoda i rashoda '!D8</f>
        <v>3033320</v>
      </c>
      <c r="C14" s="81">
        <f>D14-B14</f>
        <v>0</v>
      </c>
      <c r="D14" s="19">
        <f>+'Račun prihoda i rashoda '!F8</f>
        <v>3033320</v>
      </c>
      <c r="E14" s="19">
        <f>+'Račun prihoda i rashoda '!G8</f>
        <v>0</v>
      </c>
      <c r="F14" s="19">
        <f>+'Račun prihoda i rashoda '!H8</f>
        <v>0</v>
      </c>
      <c r="G14" s="19">
        <f>+'Račun prihoda i rashoda '!I8</f>
        <v>0</v>
      </c>
      <c r="H14" s="19">
        <f>+'Račun prihoda i rashoda '!J8</f>
        <v>0</v>
      </c>
      <c r="I14" s="19"/>
      <c r="J14" s="19"/>
      <c r="K14" s="19">
        <f>+'Račun prihoda i rashoda '!M8</f>
        <v>2877115</v>
      </c>
      <c r="L14" s="19">
        <f>+'Račun prihoda i rashoda '!N8</f>
        <v>3804233</v>
      </c>
      <c r="M14" s="19">
        <f>+'Račun prihoda i rashoda '!O8</f>
        <v>4293010</v>
      </c>
      <c r="N14" s="19">
        <f>+'Račun prihoda i rashoda '!P8</f>
        <v>4326590</v>
      </c>
      <c r="O14" s="19">
        <f>+'Račun prihoda i rashoda '!Q8</f>
        <v>4357505</v>
      </c>
    </row>
    <row r="15" spans="1:15" ht="31.5" customHeight="1" x14ac:dyDescent="0.25">
      <c r="A15" s="82" t="s">
        <v>49</v>
      </c>
      <c r="B15" s="81">
        <f>+'Račun prihoda i rashoda '!D15</f>
        <v>110</v>
      </c>
      <c r="C15" s="81">
        <f>D15-B15</f>
        <v>0</v>
      </c>
      <c r="D15" s="19">
        <f>+'Račun prihoda i rashoda '!F15</f>
        <v>110</v>
      </c>
      <c r="E15" s="19">
        <f>+'Račun prihoda i rashoda '!G15</f>
        <v>0</v>
      </c>
      <c r="F15" s="19">
        <f>+'Račun prihoda i rashoda '!H15</f>
        <v>0</v>
      </c>
      <c r="G15" s="19">
        <f>+'Račun prihoda i rashoda '!I15</f>
        <v>0</v>
      </c>
      <c r="H15" s="19">
        <f>+'Račun prihoda i rashoda '!J15</f>
        <v>0</v>
      </c>
      <c r="I15" s="19"/>
      <c r="J15" s="19"/>
      <c r="K15" s="19">
        <f>+'Račun prihoda i rashoda '!M15</f>
        <v>26</v>
      </c>
      <c r="L15" s="19">
        <f>+'Račun prihoda i rashoda '!N15</f>
        <v>0</v>
      </c>
      <c r="M15" s="19">
        <f>+'Račun prihoda i rashoda '!O15</f>
        <v>6000</v>
      </c>
      <c r="N15" s="19">
        <f>+'Račun prihoda i rashoda '!P15</f>
        <v>0</v>
      </c>
      <c r="O15" s="19">
        <f>+'Račun prihoda i rashoda '!Q15</f>
        <v>0</v>
      </c>
    </row>
    <row r="16" spans="1:15" ht="23.1" customHeight="1" x14ac:dyDescent="0.25">
      <c r="A16" s="78" t="s">
        <v>35</v>
      </c>
      <c r="B16" s="79">
        <f>B18+B17</f>
        <v>4841322.93</v>
      </c>
      <c r="C16" s="79">
        <f>C18+C17</f>
        <v>0</v>
      </c>
      <c r="D16" s="79">
        <f>D18+D17</f>
        <v>4841322.93</v>
      </c>
      <c r="E16" s="79">
        <f t="shared" ref="E16:O16" si="1">E18+E17</f>
        <v>0</v>
      </c>
      <c r="F16" s="79">
        <f t="shared" si="1"/>
        <v>0</v>
      </c>
      <c r="G16" s="79">
        <f t="shared" si="1"/>
        <v>0</v>
      </c>
      <c r="H16" s="79">
        <f t="shared" si="1"/>
        <v>0</v>
      </c>
      <c r="I16" s="79"/>
      <c r="J16" s="79"/>
      <c r="K16" s="79">
        <f t="shared" si="1"/>
        <v>2945970.29</v>
      </c>
      <c r="L16" s="79">
        <f t="shared" si="1"/>
        <v>5511437</v>
      </c>
      <c r="M16" s="79">
        <f t="shared" si="1"/>
        <v>6006214</v>
      </c>
      <c r="N16" s="79">
        <f t="shared" si="1"/>
        <v>4326590</v>
      </c>
      <c r="O16" s="79">
        <f t="shared" si="1"/>
        <v>4357505</v>
      </c>
    </row>
    <row r="17" spans="1:18" ht="23.1" customHeight="1" x14ac:dyDescent="0.25">
      <c r="A17" s="82" t="s">
        <v>50</v>
      </c>
      <c r="B17" s="81">
        <f>+'Račun prihoda i rashoda '!D26</f>
        <v>3915604.9299999997</v>
      </c>
      <c r="C17" s="81">
        <f>D17-B17</f>
        <v>0</v>
      </c>
      <c r="D17" s="19">
        <f>+'Račun prihoda i rashoda '!F26</f>
        <v>3915604.9299999997</v>
      </c>
      <c r="E17" s="19">
        <f>+'Račun prihoda i rashoda '!G26</f>
        <v>0</v>
      </c>
      <c r="F17" s="19">
        <f>+'Račun prihoda i rashoda '!H26</f>
        <v>0</v>
      </c>
      <c r="G17" s="19">
        <f>+'Račun prihoda i rashoda '!I26</f>
        <v>0</v>
      </c>
      <c r="H17" s="19">
        <f>+'Račun prihoda i rashoda '!J26</f>
        <v>0</v>
      </c>
      <c r="I17" s="19"/>
      <c r="J17" s="19"/>
      <c r="K17" s="19">
        <f>+'Račun prihoda i rashoda '!M26</f>
        <v>2752954.29</v>
      </c>
      <c r="L17" s="19">
        <f>+'Račun prihoda i rashoda '!N26</f>
        <v>4481330</v>
      </c>
      <c r="M17" s="19">
        <f>+'Račun prihoda i rashoda '!O26</f>
        <v>4684933</v>
      </c>
      <c r="N17" s="19">
        <f>+'Račun prihoda i rashoda '!P26</f>
        <v>4222790</v>
      </c>
      <c r="O17" s="19">
        <f>+'Račun prihoda i rashoda '!Q26</f>
        <v>4267005</v>
      </c>
    </row>
    <row r="18" spans="1:18" ht="27" customHeight="1" x14ac:dyDescent="0.25">
      <c r="A18" s="82" t="s">
        <v>51</v>
      </c>
      <c r="B18" s="81">
        <f>+'Račun prihoda i rashoda '!D30</f>
        <v>925718</v>
      </c>
      <c r="C18" s="81">
        <f>D18-B18</f>
        <v>0</v>
      </c>
      <c r="D18" s="19">
        <f>+'Račun prihoda i rashoda '!F30</f>
        <v>925718</v>
      </c>
      <c r="E18" s="19">
        <f>+'Račun prihoda i rashoda '!G30</f>
        <v>0</v>
      </c>
      <c r="F18" s="19">
        <f>+'Račun prihoda i rashoda '!H30</f>
        <v>0</v>
      </c>
      <c r="G18" s="19">
        <f>+'Račun prihoda i rashoda '!I30</f>
        <v>0</v>
      </c>
      <c r="H18" s="19">
        <f>+'Račun prihoda i rashoda '!J30</f>
        <v>0</v>
      </c>
      <c r="I18" s="19"/>
      <c r="J18" s="19"/>
      <c r="K18" s="19">
        <f>+'Račun prihoda i rashoda '!M30</f>
        <v>193016</v>
      </c>
      <c r="L18" s="19">
        <f>+'Račun prihoda i rashoda '!N30</f>
        <v>1030107</v>
      </c>
      <c r="M18" s="19">
        <f>+'Račun prihoda i rashoda '!O30</f>
        <v>1321281</v>
      </c>
      <c r="N18" s="19">
        <f>+'Račun prihoda i rashoda '!P30</f>
        <v>103800</v>
      </c>
      <c r="O18" s="19">
        <f>+'Račun prihoda i rashoda '!Q30</f>
        <v>90500</v>
      </c>
    </row>
    <row r="19" spans="1:18" ht="19.899999999999999" customHeight="1" x14ac:dyDescent="0.25">
      <c r="A19" s="83" t="s">
        <v>3</v>
      </c>
      <c r="B19" s="84">
        <f>B13-B16</f>
        <v>-1807892.9299999997</v>
      </c>
      <c r="C19" s="84">
        <f>C13-C16</f>
        <v>0</v>
      </c>
      <c r="D19" s="84">
        <f>D13-D16</f>
        <v>-1807892.9299999997</v>
      </c>
      <c r="E19" s="84">
        <f t="shared" ref="E19:O19" si="2">E13-E16</f>
        <v>0</v>
      </c>
      <c r="F19" s="84">
        <f t="shared" si="2"/>
        <v>0</v>
      </c>
      <c r="G19" s="84">
        <f t="shared" si="2"/>
        <v>0</v>
      </c>
      <c r="H19" s="84">
        <f t="shared" si="2"/>
        <v>0</v>
      </c>
      <c r="I19" s="84"/>
      <c r="J19" s="84"/>
      <c r="K19" s="84">
        <f t="shared" si="2"/>
        <v>-68829.290000000037</v>
      </c>
      <c r="L19" s="84">
        <f t="shared" si="2"/>
        <v>-1707204</v>
      </c>
      <c r="M19" s="84">
        <f t="shared" si="2"/>
        <v>-1707204</v>
      </c>
      <c r="N19" s="84">
        <f t="shared" si="2"/>
        <v>0</v>
      </c>
      <c r="O19" s="84">
        <f t="shared" si="2"/>
        <v>0</v>
      </c>
      <c r="R19" s="10"/>
    </row>
    <row r="20" spans="1:18" ht="11.45" customHeight="1" x14ac:dyDescent="0.3">
      <c r="A20" s="4"/>
      <c r="B20" s="22"/>
      <c r="C20" s="22"/>
      <c r="D20" s="22"/>
    </row>
    <row r="21" spans="1:18" ht="11.45" customHeight="1" x14ac:dyDescent="0.3">
      <c r="A21" s="4"/>
      <c r="B21" s="22"/>
      <c r="C21" s="22"/>
      <c r="D21" s="22"/>
    </row>
    <row r="22" spans="1:18" x14ac:dyDescent="0.25">
      <c r="A22" s="17" t="s">
        <v>81</v>
      </c>
      <c r="B22" s="22"/>
      <c r="C22" s="22"/>
      <c r="D22" s="22"/>
    </row>
    <row r="23" spans="1:18" s="225" customFormat="1" ht="14.45" hidden="1" x14ac:dyDescent="0.3">
      <c r="A23" s="224"/>
      <c r="B23" s="307" t="s">
        <v>344</v>
      </c>
      <c r="C23" s="307"/>
      <c r="D23" s="307"/>
      <c r="E23" s="307" t="s">
        <v>343</v>
      </c>
      <c r="F23" s="307"/>
      <c r="G23" s="307"/>
      <c r="H23" s="307"/>
      <c r="I23" s="307"/>
      <c r="J23" s="307"/>
      <c r="K23" s="307" t="s">
        <v>342</v>
      </c>
      <c r="L23" s="307"/>
      <c r="M23" s="307"/>
      <c r="N23" s="307"/>
      <c r="O23" s="307"/>
    </row>
    <row r="24" spans="1:18" ht="46.9" customHeight="1" x14ac:dyDescent="0.25">
      <c r="A24" s="77" t="s">
        <v>82</v>
      </c>
      <c r="B24" s="106" t="s">
        <v>126</v>
      </c>
      <c r="C24" s="106" t="s">
        <v>73</v>
      </c>
      <c r="D24" s="106" t="s">
        <v>127</v>
      </c>
      <c r="E24" s="185" t="s">
        <v>339</v>
      </c>
      <c r="F24" s="185" t="s">
        <v>56</v>
      </c>
      <c r="G24" s="185" t="s">
        <v>57</v>
      </c>
      <c r="H24" s="185" t="s">
        <v>340</v>
      </c>
      <c r="I24" s="185" t="s">
        <v>341</v>
      </c>
      <c r="J24" s="185" t="s">
        <v>345</v>
      </c>
      <c r="K24" s="184" t="s">
        <v>479</v>
      </c>
      <c r="L24" s="184" t="s">
        <v>480</v>
      </c>
      <c r="M24" s="184" t="s">
        <v>481</v>
      </c>
      <c r="N24" s="184" t="s">
        <v>337</v>
      </c>
      <c r="O24" s="184" t="s">
        <v>482</v>
      </c>
    </row>
    <row r="25" spans="1:18" ht="14.45" x14ac:dyDescent="0.3">
      <c r="A25" s="88">
        <v>1</v>
      </c>
      <c r="B25" s="89">
        <v>2</v>
      </c>
      <c r="C25" s="89">
        <v>3</v>
      </c>
      <c r="D25" s="89">
        <v>4</v>
      </c>
      <c r="E25" s="12">
        <v>2</v>
      </c>
      <c r="F25" s="12">
        <v>3</v>
      </c>
      <c r="G25" s="12">
        <v>4</v>
      </c>
      <c r="H25" s="12">
        <v>5</v>
      </c>
      <c r="I25" s="12" t="s">
        <v>455</v>
      </c>
      <c r="J25" s="12" t="s">
        <v>456</v>
      </c>
      <c r="K25" s="12">
        <v>2</v>
      </c>
      <c r="L25" s="12">
        <v>3</v>
      </c>
      <c r="M25" s="12">
        <v>4</v>
      </c>
      <c r="N25" s="12">
        <v>5</v>
      </c>
      <c r="O25" s="12">
        <v>6</v>
      </c>
    </row>
    <row r="26" spans="1:18" ht="26.25" x14ac:dyDescent="0.25">
      <c r="A26" s="82" t="s">
        <v>52</v>
      </c>
      <c r="B26" s="81">
        <v>0</v>
      </c>
      <c r="C26" s="81">
        <f>D26-B26</f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</row>
    <row r="27" spans="1:18" ht="27" x14ac:dyDescent="0.3">
      <c r="A27" s="82" t="s">
        <v>53</v>
      </c>
      <c r="B27" s="81">
        <v>0</v>
      </c>
      <c r="C27" s="81">
        <f>D27-B27</f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</row>
    <row r="28" spans="1:18" ht="19.899999999999999" customHeight="1" x14ac:dyDescent="0.3">
      <c r="A28" s="83" t="s">
        <v>97</v>
      </c>
      <c r="B28" s="21">
        <f t="shared" ref="B28:D28" si="3">+B26+B27</f>
        <v>0</v>
      </c>
      <c r="C28" s="21"/>
      <c r="D28" s="21">
        <f t="shared" si="3"/>
        <v>0</v>
      </c>
      <c r="E28" s="21">
        <f t="shared" ref="E28:O28" si="4">+E26+E27</f>
        <v>0</v>
      </c>
      <c r="F28" s="21">
        <f t="shared" si="4"/>
        <v>0</v>
      </c>
      <c r="G28" s="21">
        <f t="shared" si="4"/>
        <v>0</v>
      </c>
      <c r="H28" s="21">
        <f t="shared" si="4"/>
        <v>0</v>
      </c>
      <c r="I28" s="21">
        <f t="shared" si="4"/>
        <v>0</v>
      </c>
      <c r="J28" s="21">
        <f t="shared" si="4"/>
        <v>0</v>
      </c>
      <c r="K28" s="21">
        <f t="shared" si="4"/>
        <v>0</v>
      </c>
      <c r="L28" s="21">
        <f t="shared" si="4"/>
        <v>0</v>
      </c>
      <c r="M28" s="21">
        <f t="shared" si="4"/>
        <v>0</v>
      </c>
      <c r="N28" s="21">
        <f t="shared" si="4"/>
        <v>0</v>
      </c>
      <c r="O28" s="21">
        <f t="shared" si="4"/>
        <v>0</v>
      </c>
    </row>
    <row r="29" spans="1:18" ht="19.899999999999999" customHeight="1" x14ac:dyDescent="0.25">
      <c r="A29" s="83" t="s">
        <v>78</v>
      </c>
      <c r="B29" s="21">
        <f>+B19+B28</f>
        <v>-1807892.9299999997</v>
      </c>
      <c r="C29" s="21">
        <f t="shared" ref="C29:D29" si="5">+C19+C28</f>
        <v>0</v>
      </c>
      <c r="D29" s="21">
        <f t="shared" si="5"/>
        <v>-1807892.9299999997</v>
      </c>
      <c r="E29" s="21">
        <f t="shared" ref="E29:O29" si="6">+E19+E28</f>
        <v>0</v>
      </c>
      <c r="F29" s="21">
        <f t="shared" si="6"/>
        <v>0</v>
      </c>
      <c r="G29" s="21">
        <f t="shared" si="6"/>
        <v>0</v>
      </c>
      <c r="H29" s="21">
        <f t="shared" si="6"/>
        <v>0</v>
      </c>
      <c r="I29" s="21">
        <f t="shared" si="6"/>
        <v>0</v>
      </c>
      <c r="J29" s="21">
        <f t="shared" si="6"/>
        <v>0</v>
      </c>
      <c r="K29" s="21">
        <v>-68829</v>
      </c>
      <c r="L29" s="21">
        <v>-1707204</v>
      </c>
      <c r="M29" s="21">
        <v>-1707204</v>
      </c>
      <c r="N29" s="21">
        <f t="shared" si="6"/>
        <v>0</v>
      </c>
      <c r="O29" s="21">
        <f t="shared" si="6"/>
        <v>0</v>
      </c>
    </row>
    <row r="32" spans="1:18" x14ac:dyDescent="0.25">
      <c r="A32" s="5" t="s">
        <v>79</v>
      </c>
    </row>
    <row r="33" spans="1:15" ht="14.45" hidden="1" x14ac:dyDescent="0.3">
      <c r="A33" s="5"/>
      <c r="B33" s="307" t="s">
        <v>344</v>
      </c>
      <c r="C33" s="307"/>
      <c r="D33" s="307"/>
      <c r="E33" s="307" t="s">
        <v>343</v>
      </c>
      <c r="F33" s="307"/>
      <c r="G33" s="307"/>
      <c r="H33" s="307"/>
      <c r="I33" s="307"/>
      <c r="J33" s="307"/>
      <c r="K33" s="307" t="s">
        <v>342</v>
      </c>
      <c r="L33" s="307"/>
      <c r="M33" s="307"/>
      <c r="N33" s="307"/>
      <c r="O33" s="307"/>
    </row>
    <row r="34" spans="1:15" ht="43.15" customHeight="1" x14ac:dyDescent="0.25">
      <c r="A34" s="77" t="s">
        <v>83</v>
      </c>
      <c r="B34" s="106" t="s">
        <v>126</v>
      </c>
      <c r="C34" s="106" t="s">
        <v>73</v>
      </c>
      <c r="D34" s="106" t="s">
        <v>127</v>
      </c>
      <c r="E34" s="185" t="s">
        <v>339</v>
      </c>
      <c r="F34" s="185" t="s">
        <v>56</v>
      </c>
      <c r="G34" s="185" t="s">
        <v>57</v>
      </c>
      <c r="H34" s="185" t="s">
        <v>340</v>
      </c>
      <c r="I34" s="185" t="s">
        <v>341</v>
      </c>
      <c r="J34" s="185" t="s">
        <v>345</v>
      </c>
      <c r="K34" s="184" t="s">
        <v>479</v>
      </c>
      <c r="L34" s="184" t="s">
        <v>480</v>
      </c>
      <c r="M34" s="184" t="s">
        <v>481</v>
      </c>
      <c r="N34" s="184" t="s">
        <v>337</v>
      </c>
      <c r="O34" s="184" t="s">
        <v>482</v>
      </c>
    </row>
    <row r="35" spans="1:15" x14ac:dyDescent="0.25">
      <c r="A35" s="88">
        <v>1</v>
      </c>
      <c r="B35" s="89">
        <v>2</v>
      </c>
      <c r="C35" s="89">
        <v>3</v>
      </c>
      <c r="D35" s="89">
        <v>4</v>
      </c>
      <c r="E35" s="12">
        <v>2</v>
      </c>
      <c r="F35" s="12">
        <v>3</v>
      </c>
      <c r="G35" s="12">
        <v>4</v>
      </c>
      <c r="H35" s="12">
        <v>5</v>
      </c>
      <c r="I35" s="12" t="s">
        <v>455</v>
      </c>
      <c r="J35" s="12" t="s">
        <v>456</v>
      </c>
      <c r="K35" s="12">
        <v>2</v>
      </c>
      <c r="L35" s="12">
        <v>3</v>
      </c>
      <c r="M35" s="12">
        <v>4</v>
      </c>
      <c r="N35" s="12">
        <v>5</v>
      </c>
      <c r="O35" s="12">
        <v>6</v>
      </c>
    </row>
    <row r="36" spans="1:15" s="25" customFormat="1" ht="25.5" customHeight="1" x14ac:dyDescent="0.25">
      <c r="A36" s="76" t="s">
        <v>54</v>
      </c>
      <c r="B36" s="221">
        <v>1776033</v>
      </c>
      <c r="C36" s="222">
        <f t="shared" ref="C36:C37" si="7">D36-B36</f>
        <v>0</v>
      </c>
      <c r="D36" s="221">
        <v>1776033</v>
      </c>
      <c r="E36" s="221"/>
      <c r="F36" s="221"/>
      <c r="G36" s="221"/>
      <c r="H36" s="221"/>
      <c r="I36" s="221"/>
      <c r="J36" s="221"/>
      <c r="K36" s="221">
        <v>0</v>
      </c>
      <c r="L36" s="221">
        <v>0</v>
      </c>
      <c r="M36" s="238">
        <v>1707204</v>
      </c>
      <c r="N36" s="221"/>
      <c r="O36" s="221"/>
    </row>
    <row r="37" spans="1:15" s="25" customFormat="1" ht="27" customHeight="1" x14ac:dyDescent="0.25">
      <c r="A37" s="76" t="s">
        <v>55</v>
      </c>
      <c r="B37" s="221">
        <v>0</v>
      </c>
      <c r="C37" s="222">
        <f t="shared" si="7"/>
        <v>0</v>
      </c>
      <c r="D37" s="221">
        <v>0</v>
      </c>
      <c r="E37" s="221">
        <v>0</v>
      </c>
      <c r="F37" s="221">
        <v>0</v>
      </c>
      <c r="G37" s="221">
        <v>0</v>
      </c>
      <c r="H37" s="221">
        <v>0</v>
      </c>
      <c r="I37" s="221">
        <v>0</v>
      </c>
      <c r="J37" s="221">
        <v>0</v>
      </c>
      <c r="K37" s="221">
        <v>0</v>
      </c>
      <c r="L37" s="221">
        <v>0</v>
      </c>
      <c r="M37" s="221">
        <v>0</v>
      </c>
      <c r="N37" s="221">
        <v>0</v>
      </c>
      <c r="O37" s="221">
        <v>0</v>
      </c>
    </row>
    <row r="38" spans="1:15" ht="51" x14ac:dyDescent="0.25">
      <c r="A38" s="83" t="s">
        <v>84</v>
      </c>
      <c r="B38" s="223">
        <f>+B19+B28+B36-B37</f>
        <v>-31859.929999999702</v>
      </c>
      <c r="C38" s="223">
        <f t="shared" ref="C38:D38" si="8">+C19+C28+C36-C37</f>
        <v>0</v>
      </c>
      <c r="D38" s="223">
        <f t="shared" si="8"/>
        <v>-31859.929999999702</v>
      </c>
      <c r="E38" s="223">
        <f t="shared" ref="E38:J38" si="9">+E19+E28+E36-E37</f>
        <v>0</v>
      </c>
      <c r="F38" s="223">
        <f t="shared" si="9"/>
        <v>0</v>
      </c>
      <c r="G38" s="223">
        <f t="shared" si="9"/>
        <v>0</v>
      </c>
      <c r="H38" s="223">
        <f t="shared" si="9"/>
        <v>0</v>
      </c>
      <c r="I38" s="223">
        <f t="shared" si="9"/>
        <v>0</v>
      </c>
      <c r="J38" s="223">
        <f t="shared" si="9"/>
        <v>0</v>
      </c>
      <c r="K38" s="21">
        <f>K36+K37</f>
        <v>0</v>
      </c>
      <c r="L38" s="21">
        <f t="shared" ref="L38:O38" si="10">L36+L37</f>
        <v>0</v>
      </c>
      <c r="M38" s="21">
        <v>0</v>
      </c>
      <c r="N38" s="21">
        <f t="shared" si="10"/>
        <v>0</v>
      </c>
      <c r="O38" s="21">
        <f t="shared" si="10"/>
        <v>0</v>
      </c>
    </row>
    <row r="39" spans="1:15" ht="12" customHeight="1" x14ac:dyDescent="0.25"/>
    <row r="40" spans="1:15" ht="12" customHeight="1" x14ac:dyDescent="0.25"/>
    <row r="41" spans="1:15" ht="12" customHeight="1" x14ac:dyDescent="0.25"/>
    <row r="42" spans="1:15" ht="15.75" customHeight="1" x14ac:dyDescent="0.25">
      <c r="A42" s="5" t="s">
        <v>85</v>
      </c>
    </row>
    <row r="43" spans="1:15" s="225" customFormat="1" ht="14.45" hidden="1" x14ac:dyDescent="0.3">
      <c r="A43" s="224"/>
      <c r="B43" s="307" t="s">
        <v>344</v>
      </c>
      <c r="C43" s="307"/>
      <c r="D43" s="307"/>
      <c r="E43" s="307" t="s">
        <v>343</v>
      </c>
      <c r="F43" s="307"/>
      <c r="G43" s="307"/>
      <c r="H43" s="307"/>
      <c r="I43" s="307"/>
      <c r="J43" s="307"/>
      <c r="K43" s="307" t="s">
        <v>342</v>
      </c>
      <c r="L43" s="307"/>
      <c r="M43" s="307"/>
      <c r="N43" s="307"/>
      <c r="O43" s="307"/>
    </row>
    <row r="44" spans="1:15" ht="60.75" x14ac:dyDescent="0.25">
      <c r="A44" s="77" t="s">
        <v>83</v>
      </c>
      <c r="B44" s="106" t="s">
        <v>126</v>
      </c>
      <c r="C44" s="106" t="s">
        <v>73</v>
      </c>
      <c r="D44" s="106" t="s">
        <v>127</v>
      </c>
      <c r="E44" s="185" t="s">
        <v>339</v>
      </c>
      <c r="F44" s="185" t="s">
        <v>56</v>
      </c>
      <c r="G44" s="185" t="s">
        <v>57</v>
      </c>
      <c r="H44" s="185" t="s">
        <v>340</v>
      </c>
      <c r="I44" s="185" t="s">
        <v>341</v>
      </c>
      <c r="J44" s="185" t="s">
        <v>345</v>
      </c>
      <c r="K44" s="184" t="s">
        <v>479</v>
      </c>
      <c r="L44" s="184" t="s">
        <v>480</v>
      </c>
      <c r="M44" s="184" t="s">
        <v>481</v>
      </c>
      <c r="N44" s="184" t="s">
        <v>337</v>
      </c>
      <c r="O44" s="184" t="s">
        <v>482</v>
      </c>
    </row>
    <row r="45" spans="1:15" x14ac:dyDescent="0.25">
      <c r="A45" s="88">
        <v>1</v>
      </c>
      <c r="B45" s="89">
        <v>2</v>
      </c>
      <c r="C45" s="89">
        <v>3</v>
      </c>
      <c r="D45" s="89">
        <v>4</v>
      </c>
      <c r="E45" s="12">
        <v>2</v>
      </c>
      <c r="F45" s="12">
        <v>3</v>
      </c>
      <c r="G45" s="12">
        <v>4</v>
      </c>
      <c r="H45" s="12">
        <v>5</v>
      </c>
      <c r="I45" s="12" t="s">
        <v>455</v>
      </c>
      <c r="J45" s="12" t="s">
        <v>456</v>
      </c>
      <c r="K45" s="12">
        <v>2</v>
      </c>
      <c r="L45" s="12">
        <v>3</v>
      </c>
      <c r="M45" s="12">
        <v>4</v>
      </c>
      <c r="N45" s="12">
        <v>5</v>
      </c>
      <c r="O45" s="12">
        <v>6</v>
      </c>
    </row>
    <row r="46" spans="1:15" s="25" customFormat="1" ht="25.5" customHeight="1" x14ac:dyDescent="0.25">
      <c r="A46" s="76" t="s">
        <v>54</v>
      </c>
      <c r="B46" s="85">
        <v>1776032.93</v>
      </c>
      <c r="C46" s="85">
        <f t="shared" ref="C46:C47" si="11">D46-B46</f>
        <v>0</v>
      </c>
      <c r="D46" s="85">
        <v>1776032.93</v>
      </c>
      <c r="E46" s="85"/>
      <c r="F46" s="85"/>
      <c r="G46" s="85"/>
      <c r="H46" s="85"/>
      <c r="I46" s="85"/>
      <c r="J46" s="85"/>
      <c r="K46" s="85">
        <v>0</v>
      </c>
      <c r="L46" s="238">
        <v>0</v>
      </c>
      <c r="M46" s="238">
        <v>1707204</v>
      </c>
      <c r="N46" s="85">
        <v>0</v>
      </c>
      <c r="O46" s="85">
        <v>0</v>
      </c>
    </row>
    <row r="47" spans="1:15" s="25" customFormat="1" ht="27" customHeight="1" x14ac:dyDescent="0.25">
      <c r="A47" s="76" t="s">
        <v>86</v>
      </c>
      <c r="B47" s="85">
        <v>1776032.93</v>
      </c>
      <c r="C47" s="85">
        <f t="shared" si="11"/>
        <v>0</v>
      </c>
      <c r="D47" s="85">
        <v>1776032.93</v>
      </c>
      <c r="E47" s="85"/>
      <c r="F47" s="85"/>
      <c r="G47" s="85"/>
      <c r="H47" s="85"/>
      <c r="I47" s="85"/>
      <c r="J47" s="85"/>
      <c r="K47" s="85">
        <v>0</v>
      </c>
      <c r="L47" s="238">
        <v>1707204</v>
      </c>
      <c r="M47" s="238">
        <v>1707204</v>
      </c>
      <c r="N47" s="85">
        <v>0</v>
      </c>
      <c r="O47" s="85">
        <v>0</v>
      </c>
    </row>
    <row r="48" spans="1:15" s="25" customFormat="1" ht="27" customHeight="1" x14ac:dyDescent="0.25">
      <c r="A48" s="76" t="s">
        <v>87</v>
      </c>
      <c r="B48" s="85">
        <v>0</v>
      </c>
      <c r="C48" s="85">
        <v>0</v>
      </c>
      <c r="D48" s="85">
        <v>0</v>
      </c>
      <c r="E48" s="85">
        <v>0</v>
      </c>
      <c r="F48" s="85">
        <v>0</v>
      </c>
      <c r="G48" s="85">
        <v>0</v>
      </c>
      <c r="H48" s="85">
        <v>0</v>
      </c>
      <c r="I48" s="85">
        <v>0</v>
      </c>
      <c r="J48" s="85">
        <v>0</v>
      </c>
      <c r="K48" s="85">
        <v>0</v>
      </c>
      <c r="L48" s="85">
        <v>0</v>
      </c>
      <c r="M48" s="85">
        <v>0</v>
      </c>
      <c r="N48" s="85">
        <v>0</v>
      </c>
      <c r="O48" s="85">
        <v>0</v>
      </c>
    </row>
    <row r="49" spans="1:15" ht="25.5" x14ac:dyDescent="0.25">
      <c r="A49" s="83" t="s">
        <v>88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</row>
  </sheetData>
  <mergeCells count="16">
    <mergeCell ref="A6:O6"/>
    <mergeCell ref="B43:D43"/>
    <mergeCell ref="E43:J43"/>
    <mergeCell ref="K43:O43"/>
    <mergeCell ref="A2:O2"/>
    <mergeCell ref="A3:O3"/>
    <mergeCell ref="B23:D23"/>
    <mergeCell ref="E23:J23"/>
    <mergeCell ref="K23:O23"/>
    <mergeCell ref="B33:D33"/>
    <mergeCell ref="E33:J33"/>
    <mergeCell ref="K33:O33"/>
    <mergeCell ref="B10:D10"/>
    <mergeCell ref="E10:J10"/>
    <mergeCell ref="K10:O10"/>
    <mergeCell ref="A4:O4"/>
  </mergeCells>
  <pageMargins left="0.78740157480314965" right="0.78740157480314965" top="0.74803149606299213" bottom="0.74803149606299213" header="0.31496062992125984" footer="0.31496062992125984"/>
  <pageSetup paperSize="9" scale="9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98"/>
  <sheetViews>
    <sheetView showGridLines="0" topLeftCell="I1" zoomScale="90" zoomScaleNormal="90" zoomScaleSheetLayoutView="90" workbookViewId="0">
      <pane ySplit="7" topLeftCell="A8" activePane="bottomLeft" state="frozen"/>
      <selection activeCell="AH262" sqref="AH262"/>
      <selection pane="bottomLeft" activeCell="AH262" sqref="AH262"/>
    </sheetView>
  </sheetViews>
  <sheetFormatPr defaultColWidth="9.140625" defaultRowHeight="14.25" outlineLevelCol="1" x14ac:dyDescent="0.25"/>
  <cols>
    <col min="1" max="1" width="4.28515625" style="186" hidden="1" customWidth="1" outlineLevel="1"/>
    <col min="2" max="7" width="4.28515625" style="202" hidden="1" customWidth="1" outlineLevel="1"/>
    <col min="8" max="8" width="4.28515625" style="186" hidden="1" customWidth="1" outlineLevel="1"/>
    <col min="9" max="9" width="6.85546875" style="107" customWidth="1" collapsed="1"/>
    <col min="10" max="10" width="6.85546875" style="107" customWidth="1"/>
    <col min="11" max="11" width="5.7109375" style="107" customWidth="1"/>
    <col min="12" max="12" width="5.5703125" style="107" bestFit="1" customWidth="1"/>
    <col min="13" max="13" width="8.140625" style="107" customWidth="1"/>
    <col min="14" max="14" width="10" style="107" customWidth="1"/>
    <col min="15" max="15" width="7.7109375" style="107" customWidth="1"/>
    <col min="16" max="16" width="52.5703125" style="107" customWidth="1"/>
    <col min="17" max="17" width="16.42578125" style="107" hidden="1" customWidth="1"/>
    <col min="18" max="18" width="14.85546875" style="163" hidden="1" customWidth="1"/>
    <col min="19" max="19" width="17" style="67" hidden="1" customWidth="1"/>
    <col min="20" max="24" width="9.140625" style="107" hidden="1" customWidth="1"/>
    <col min="25" max="25" width="9.85546875" style="107" hidden="1" customWidth="1"/>
    <col min="26" max="26" width="13.140625" style="239" customWidth="1"/>
    <col min="27" max="27" width="13.85546875" style="239" customWidth="1"/>
    <col min="28" max="30" width="13" style="239" customWidth="1"/>
    <col min="31" max="31" width="12.28515625" style="107" customWidth="1"/>
    <col min="32" max="32" width="10.42578125" style="107" bestFit="1" customWidth="1"/>
    <col min="33" max="16384" width="9.140625" style="107"/>
  </cols>
  <sheetData>
    <row r="2" spans="1:33" ht="12.75" customHeight="1" x14ac:dyDescent="0.25">
      <c r="I2" s="325" t="s">
        <v>400</v>
      </c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286" t="s">
        <v>483</v>
      </c>
      <c r="AF2" s="286"/>
    </row>
    <row r="3" spans="1:33" ht="17.25" customHeight="1" x14ac:dyDescent="0.25">
      <c r="K3" s="108"/>
      <c r="L3" s="108"/>
      <c r="M3" s="108"/>
      <c r="N3" s="108"/>
      <c r="O3" s="108"/>
      <c r="P3" s="108"/>
      <c r="Q3" s="210"/>
      <c r="R3" s="210"/>
      <c r="S3" s="210"/>
      <c r="AG3" s="287"/>
    </row>
    <row r="4" spans="1:33" ht="17.25" customHeight="1" x14ac:dyDescent="0.3"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G4" s="287"/>
    </row>
    <row r="5" spans="1:33" ht="27.75" hidden="1" customHeight="1" x14ac:dyDescent="0.25">
      <c r="I5" s="68"/>
      <c r="J5" s="68"/>
      <c r="K5" s="68"/>
      <c r="L5" s="68"/>
      <c r="M5" s="68"/>
      <c r="N5" s="68"/>
      <c r="O5" s="68"/>
      <c r="P5" s="68"/>
      <c r="Q5" s="345" t="s">
        <v>344</v>
      </c>
      <c r="R5" s="345"/>
      <c r="S5" s="345"/>
      <c r="T5" s="346" t="s">
        <v>343</v>
      </c>
      <c r="U5" s="346"/>
      <c r="V5" s="346"/>
      <c r="W5" s="346"/>
      <c r="X5" s="346"/>
      <c r="Y5" s="346"/>
      <c r="Z5" s="347" t="s">
        <v>342</v>
      </c>
      <c r="AA5" s="347"/>
      <c r="AB5" s="347"/>
      <c r="AC5" s="347"/>
      <c r="AD5" s="347"/>
    </row>
    <row r="6" spans="1:33" s="111" customFormat="1" ht="73.5" customHeight="1" x14ac:dyDescent="0.25">
      <c r="A6" s="187"/>
      <c r="B6" s="203"/>
      <c r="C6" s="203"/>
      <c r="D6" s="203"/>
      <c r="E6" s="203"/>
      <c r="F6" s="203"/>
      <c r="G6" s="203"/>
      <c r="H6" s="187"/>
      <c r="I6" s="69" t="s">
        <v>14</v>
      </c>
      <c r="J6" s="69" t="s">
        <v>15</v>
      </c>
      <c r="K6" s="69" t="s">
        <v>317</v>
      </c>
      <c r="L6" s="69" t="s">
        <v>318</v>
      </c>
      <c r="M6" s="69" t="s">
        <v>319</v>
      </c>
      <c r="N6" s="69"/>
      <c r="O6" s="69" t="s">
        <v>16</v>
      </c>
      <c r="P6" s="71" t="s">
        <v>26</v>
      </c>
      <c r="Q6" s="106" t="s">
        <v>126</v>
      </c>
      <c r="R6" s="106" t="s">
        <v>73</v>
      </c>
      <c r="S6" s="106" t="s">
        <v>127</v>
      </c>
      <c r="T6" s="185" t="s">
        <v>339</v>
      </c>
      <c r="U6" s="185" t="s">
        <v>56</v>
      </c>
      <c r="V6" s="185" t="s">
        <v>57</v>
      </c>
      <c r="W6" s="185" t="s">
        <v>340</v>
      </c>
      <c r="X6" s="185" t="s">
        <v>341</v>
      </c>
      <c r="Y6" s="185" t="s">
        <v>345</v>
      </c>
      <c r="Z6" s="184" t="s">
        <v>479</v>
      </c>
      <c r="AA6" s="184" t="s">
        <v>480</v>
      </c>
      <c r="AB6" s="184" t="s">
        <v>481</v>
      </c>
      <c r="AC6" s="240" t="s">
        <v>337</v>
      </c>
      <c r="AD6" s="240" t="s">
        <v>482</v>
      </c>
    </row>
    <row r="7" spans="1:33" s="112" customFormat="1" ht="18" customHeight="1" x14ac:dyDescent="0.25">
      <c r="A7" s="188">
        <v>1</v>
      </c>
      <c r="B7" s="188">
        <v>1</v>
      </c>
      <c r="C7" s="188"/>
      <c r="D7" s="188"/>
      <c r="E7" s="188">
        <v>1</v>
      </c>
      <c r="F7" s="188">
        <v>1</v>
      </c>
      <c r="G7" s="188">
        <v>1</v>
      </c>
      <c r="H7" s="188">
        <v>1</v>
      </c>
      <c r="I7" s="72">
        <v>1</v>
      </c>
      <c r="J7" s="72">
        <v>2</v>
      </c>
      <c r="K7" s="72"/>
      <c r="L7" s="72"/>
      <c r="M7" s="72"/>
      <c r="N7" s="72"/>
      <c r="O7" s="72"/>
      <c r="P7" s="72">
        <v>4</v>
      </c>
      <c r="Q7" s="72">
        <v>5</v>
      </c>
      <c r="R7" s="72">
        <v>6</v>
      </c>
      <c r="S7" s="100">
        <v>7</v>
      </c>
      <c r="T7" s="72">
        <v>5</v>
      </c>
      <c r="U7" s="72">
        <v>6</v>
      </c>
      <c r="V7" s="72">
        <v>7</v>
      </c>
      <c r="W7" s="72">
        <v>8</v>
      </c>
      <c r="X7" s="72" t="s">
        <v>460</v>
      </c>
      <c r="Y7" s="72" t="s">
        <v>461</v>
      </c>
      <c r="Z7" s="72">
        <v>5</v>
      </c>
      <c r="AA7" s="72">
        <v>6</v>
      </c>
      <c r="AB7" s="72">
        <v>7</v>
      </c>
      <c r="AC7" s="253">
        <v>8</v>
      </c>
      <c r="AD7" s="253">
        <v>9</v>
      </c>
    </row>
    <row r="8" spans="1:33" s="112" customFormat="1" ht="35.25" customHeight="1" x14ac:dyDescent="0.25">
      <c r="A8" s="188"/>
      <c r="B8" s="202"/>
      <c r="C8" s="202"/>
      <c r="D8" s="202"/>
      <c r="E8" s="202"/>
      <c r="F8" s="204"/>
      <c r="G8" s="204"/>
      <c r="H8" s="205"/>
      <c r="I8" s="333" t="s">
        <v>34</v>
      </c>
      <c r="J8" s="334"/>
      <c r="K8" s="334"/>
      <c r="L8" s="334"/>
      <c r="M8" s="334"/>
      <c r="N8" s="334"/>
      <c r="O8" s="334"/>
      <c r="P8" s="335"/>
      <c r="Q8" s="209">
        <f>+Q9</f>
        <v>3033320</v>
      </c>
      <c r="R8" s="209">
        <f t="shared" ref="R8:Y8" si="0">+R9</f>
        <v>0</v>
      </c>
      <c r="S8" s="209">
        <f t="shared" si="0"/>
        <v>3033320</v>
      </c>
      <c r="T8" s="209">
        <f t="shared" si="0"/>
        <v>0</v>
      </c>
      <c r="U8" s="209">
        <f t="shared" si="0"/>
        <v>0</v>
      </c>
      <c r="V8" s="209">
        <f t="shared" si="0"/>
        <v>0</v>
      </c>
      <c r="W8" s="209">
        <f t="shared" si="0"/>
        <v>0</v>
      </c>
      <c r="X8" s="209">
        <f t="shared" si="0"/>
        <v>0</v>
      </c>
      <c r="Y8" s="209">
        <f t="shared" si="0"/>
        <v>0</v>
      </c>
      <c r="Z8" s="209">
        <f>+Z9+Z79</f>
        <v>2877141</v>
      </c>
      <c r="AA8" s="209">
        <f t="shared" ref="AA8:AD8" si="1">+AA9+AA79</f>
        <v>3804233</v>
      </c>
      <c r="AB8" s="209">
        <f t="shared" si="1"/>
        <v>4299010</v>
      </c>
      <c r="AC8" s="254">
        <f t="shared" si="1"/>
        <v>2948850</v>
      </c>
      <c r="AD8" s="254">
        <f t="shared" si="1"/>
        <v>3006667</v>
      </c>
      <c r="AF8" s="226"/>
    </row>
    <row r="9" spans="1:33" s="123" customFormat="1" ht="20.25" customHeight="1" x14ac:dyDescent="0.25">
      <c r="A9" s="187"/>
      <c r="B9" s="202"/>
      <c r="C9" s="202"/>
      <c r="D9" s="202"/>
      <c r="E9" s="202"/>
      <c r="F9" s="204"/>
      <c r="G9" s="204"/>
      <c r="H9" s="205"/>
      <c r="I9" s="124">
        <v>6</v>
      </c>
      <c r="J9" s="124"/>
      <c r="K9" s="124"/>
      <c r="L9" s="124"/>
      <c r="M9" s="124"/>
      <c r="N9" s="124"/>
      <c r="O9" s="179"/>
      <c r="P9" s="126" t="s">
        <v>0</v>
      </c>
      <c r="Q9" s="127">
        <f t="shared" ref="Q9:Y9" si="2">Q10+Q38+Q57+Q63+Q47</f>
        <v>3033320</v>
      </c>
      <c r="R9" s="127">
        <f t="shared" si="2"/>
        <v>0</v>
      </c>
      <c r="S9" s="127">
        <f t="shared" si="2"/>
        <v>3033320</v>
      </c>
      <c r="T9" s="127">
        <f t="shared" si="2"/>
        <v>0</v>
      </c>
      <c r="U9" s="127">
        <f t="shared" si="2"/>
        <v>0</v>
      </c>
      <c r="V9" s="127">
        <f t="shared" si="2"/>
        <v>0</v>
      </c>
      <c r="W9" s="127">
        <f t="shared" si="2"/>
        <v>0</v>
      </c>
      <c r="X9" s="127">
        <f t="shared" si="2"/>
        <v>0</v>
      </c>
      <c r="Y9" s="127">
        <f t="shared" si="2"/>
        <v>0</v>
      </c>
      <c r="Z9" s="127">
        <f>Z10+Z38+Z57+Z63+Z47+Z73</f>
        <v>2877115</v>
      </c>
      <c r="AA9" s="127">
        <f>AA10+AA38+AA57+AA63+AA47+AA73</f>
        <v>3804233</v>
      </c>
      <c r="AB9" s="127">
        <f t="shared" ref="AB9:AD9" si="3">AB10+AB38+AB57+AB63+AB47+AB73</f>
        <v>4293010</v>
      </c>
      <c r="AC9" s="127">
        <f t="shared" si="3"/>
        <v>2948850</v>
      </c>
      <c r="AD9" s="127">
        <f t="shared" si="3"/>
        <v>3006667</v>
      </c>
    </row>
    <row r="10" spans="1:33" s="191" customFormat="1" ht="25.5" x14ac:dyDescent="0.25">
      <c r="A10" s="187"/>
      <c r="B10" s="202"/>
      <c r="C10" s="202"/>
      <c r="D10" s="202"/>
      <c r="E10" s="202"/>
      <c r="F10" s="204"/>
      <c r="G10" s="204"/>
      <c r="H10" s="205"/>
      <c r="I10" s="125"/>
      <c r="J10" s="125">
        <v>63</v>
      </c>
      <c r="K10" s="125"/>
      <c r="L10" s="125"/>
      <c r="M10" s="125"/>
      <c r="N10" s="125"/>
      <c r="O10" s="179"/>
      <c r="P10" s="189" t="s">
        <v>27</v>
      </c>
      <c r="Q10" s="190">
        <f>Q15+Q21+Q11+Q34+Q30</f>
        <v>193300</v>
      </c>
      <c r="R10" s="190">
        <f t="shared" ref="R10:AB10" si="4">R15+R21+R11+R34+R30</f>
        <v>44000</v>
      </c>
      <c r="S10" s="190">
        <f t="shared" si="4"/>
        <v>237300</v>
      </c>
      <c r="T10" s="190">
        <f t="shared" si="4"/>
        <v>0</v>
      </c>
      <c r="U10" s="190">
        <f t="shared" si="4"/>
        <v>0</v>
      </c>
      <c r="V10" s="190">
        <f t="shared" si="4"/>
        <v>0</v>
      </c>
      <c r="W10" s="190">
        <f t="shared" si="4"/>
        <v>0</v>
      </c>
      <c r="X10" s="190">
        <f t="shared" si="4"/>
        <v>0</v>
      </c>
      <c r="Y10" s="190">
        <f t="shared" si="4"/>
        <v>0</v>
      </c>
      <c r="Z10" s="190">
        <f t="shared" si="4"/>
        <v>143311</v>
      </c>
      <c r="AA10" s="190">
        <f t="shared" si="4"/>
        <v>961100</v>
      </c>
      <c r="AB10" s="190">
        <f t="shared" si="4"/>
        <v>974000</v>
      </c>
      <c r="AC10" s="244">
        <f t="shared" ref="AC10:AD10" si="5">AC15+AC21+AC11+AC34+AC30</f>
        <v>40000</v>
      </c>
      <c r="AD10" s="244">
        <f t="shared" si="5"/>
        <v>40000</v>
      </c>
    </row>
    <row r="11" spans="1:33" s="218" customFormat="1" ht="20.25" hidden="1" customHeight="1" x14ac:dyDescent="0.25">
      <c r="A11" s="192"/>
      <c r="B11" s="192"/>
      <c r="C11" s="219"/>
      <c r="D11" s="219"/>
      <c r="E11" s="219"/>
      <c r="F11" s="211"/>
      <c r="G11" s="211"/>
      <c r="H11" s="212"/>
      <c r="I11" s="213"/>
      <c r="J11" s="214"/>
      <c r="K11" s="214">
        <v>633</v>
      </c>
      <c r="L11" s="214"/>
      <c r="M11" s="214"/>
      <c r="N11" s="215"/>
      <c r="O11" s="220" t="s">
        <v>39</v>
      </c>
      <c r="P11" s="216" t="s">
        <v>401</v>
      </c>
      <c r="Q11" s="217">
        <f>Q12</f>
        <v>0</v>
      </c>
      <c r="R11" s="217">
        <f t="shared" ref="R11:AD12" si="6">R12</f>
        <v>0</v>
      </c>
      <c r="S11" s="217">
        <f t="shared" si="6"/>
        <v>0</v>
      </c>
      <c r="T11" s="217">
        <f t="shared" si="6"/>
        <v>0</v>
      </c>
      <c r="U11" s="217">
        <f t="shared" si="6"/>
        <v>0</v>
      </c>
      <c r="V11" s="217">
        <f t="shared" si="6"/>
        <v>0</v>
      </c>
      <c r="W11" s="217">
        <f t="shared" si="6"/>
        <v>0</v>
      </c>
      <c r="X11" s="217">
        <f t="shared" si="6"/>
        <v>0</v>
      </c>
      <c r="Y11" s="217">
        <f t="shared" si="6"/>
        <v>0</v>
      </c>
      <c r="Z11" s="217">
        <f t="shared" si="6"/>
        <v>0</v>
      </c>
      <c r="AA11" s="217">
        <f t="shared" si="6"/>
        <v>0</v>
      </c>
      <c r="AB11" s="217">
        <f t="shared" si="6"/>
        <v>0</v>
      </c>
      <c r="AC11" s="245">
        <f t="shared" si="6"/>
        <v>0</v>
      </c>
      <c r="AD11" s="245">
        <f t="shared" si="6"/>
        <v>0</v>
      </c>
    </row>
    <row r="12" spans="1:33" s="118" customFormat="1" ht="20.25" hidden="1" customHeight="1" x14ac:dyDescent="0.25">
      <c r="A12" s="187"/>
      <c r="B12" s="187"/>
      <c r="C12" s="187"/>
      <c r="D12" s="202"/>
      <c r="E12" s="202"/>
      <c r="F12" s="204"/>
      <c r="G12" s="204"/>
      <c r="H12" s="205"/>
      <c r="I12" s="128"/>
      <c r="J12" s="135"/>
      <c r="K12" s="135"/>
      <c r="L12" s="135">
        <v>6331</v>
      </c>
      <c r="M12" s="135"/>
      <c r="N12" s="136"/>
      <c r="O12" s="12" t="s">
        <v>39</v>
      </c>
      <c r="P12" s="131" t="s">
        <v>402</v>
      </c>
      <c r="Q12" s="137">
        <f>Q13</f>
        <v>0</v>
      </c>
      <c r="R12" s="137">
        <f t="shared" si="6"/>
        <v>0</v>
      </c>
      <c r="S12" s="137">
        <f t="shared" si="6"/>
        <v>0</v>
      </c>
      <c r="T12" s="137">
        <f t="shared" si="6"/>
        <v>0</v>
      </c>
      <c r="U12" s="137">
        <f t="shared" si="6"/>
        <v>0</v>
      </c>
      <c r="V12" s="137">
        <f t="shared" si="6"/>
        <v>0</v>
      </c>
      <c r="W12" s="137">
        <f t="shared" si="6"/>
        <v>0</v>
      </c>
      <c r="X12" s="137">
        <f t="shared" si="6"/>
        <v>0</v>
      </c>
      <c r="Y12" s="137">
        <f t="shared" si="6"/>
        <v>0</v>
      </c>
      <c r="Z12" s="137">
        <f t="shared" si="6"/>
        <v>0</v>
      </c>
      <c r="AA12" s="137">
        <f t="shared" si="6"/>
        <v>0</v>
      </c>
      <c r="AB12" s="137">
        <f t="shared" si="6"/>
        <v>0</v>
      </c>
      <c r="AC12" s="246">
        <f t="shared" si="6"/>
        <v>0</v>
      </c>
      <c r="AD12" s="246">
        <f t="shared" si="6"/>
        <v>0</v>
      </c>
    </row>
    <row r="13" spans="1:33" s="118" customFormat="1" ht="20.25" hidden="1" customHeight="1" x14ac:dyDescent="0.25">
      <c r="A13" s="187"/>
      <c r="B13" s="187"/>
      <c r="C13" s="187"/>
      <c r="D13" s="187"/>
      <c r="E13" s="202"/>
      <c r="F13" s="204"/>
      <c r="G13" s="204"/>
      <c r="H13" s="205"/>
      <c r="I13" s="128"/>
      <c r="J13" s="135"/>
      <c r="K13" s="135"/>
      <c r="L13" s="135"/>
      <c r="M13" s="198">
        <v>63311</v>
      </c>
      <c r="N13" s="199"/>
      <c r="O13" s="200" t="s">
        <v>39</v>
      </c>
      <c r="P13" s="199" t="s">
        <v>403</v>
      </c>
      <c r="Q13" s="201">
        <f t="shared" ref="Q13:AD13" si="7">Q14</f>
        <v>0</v>
      </c>
      <c r="R13" s="201">
        <f t="shared" si="7"/>
        <v>0</v>
      </c>
      <c r="S13" s="201">
        <f t="shared" si="7"/>
        <v>0</v>
      </c>
      <c r="T13" s="201">
        <f t="shared" si="7"/>
        <v>0</v>
      </c>
      <c r="U13" s="201">
        <f t="shared" si="7"/>
        <v>0</v>
      </c>
      <c r="V13" s="201">
        <f t="shared" si="7"/>
        <v>0</v>
      </c>
      <c r="W13" s="201">
        <f t="shared" si="7"/>
        <v>0</v>
      </c>
      <c r="X13" s="201">
        <f t="shared" si="7"/>
        <v>0</v>
      </c>
      <c r="Y13" s="201">
        <f t="shared" si="7"/>
        <v>0</v>
      </c>
      <c r="Z13" s="201">
        <f t="shared" si="7"/>
        <v>0</v>
      </c>
      <c r="AA13" s="201">
        <f t="shared" si="7"/>
        <v>0</v>
      </c>
      <c r="AB13" s="201">
        <f t="shared" si="7"/>
        <v>0</v>
      </c>
      <c r="AC13" s="247">
        <f t="shared" si="7"/>
        <v>0</v>
      </c>
      <c r="AD13" s="247">
        <f t="shared" si="7"/>
        <v>0</v>
      </c>
    </row>
    <row r="14" spans="1:33" s="118" customFormat="1" ht="20.25" hidden="1" customHeight="1" x14ac:dyDescent="0.25">
      <c r="A14" s="187"/>
      <c r="B14" s="187"/>
      <c r="C14" s="187"/>
      <c r="D14" s="187"/>
      <c r="E14" s="187"/>
      <c r="F14" s="204"/>
      <c r="G14" s="204"/>
      <c r="H14" s="205"/>
      <c r="I14" s="128"/>
      <c r="J14" s="135"/>
      <c r="K14" s="135"/>
      <c r="L14" s="135"/>
      <c r="M14" s="11"/>
      <c r="N14" s="175">
        <v>633110</v>
      </c>
      <c r="O14" s="176" t="s">
        <v>39</v>
      </c>
      <c r="P14" s="177" t="s">
        <v>403</v>
      </c>
      <c r="Q14" s="178">
        <v>0</v>
      </c>
      <c r="R14" s="178">
        <f>S14-Q14</f>
        <v>0</v>
      </c>
      <c r="S14" s="178">
        <v>0</v>
      </c>
      <c r="T14" s="178"/>
      <c r="U14" s="178"/>
      <c r="V14" s="178"/>
      <c r="W14" s="178"/>
      <c r="X14" s="178"/>
      <c r="Y14" s="178"/>
      <c r="Z14" s="178"/>
      <c r="AA14" s="178">
        <f>+Q14</f>
        <v>0</v>
      </c>
      <c r="AB14" s="178"/>
      <c r="AC14" s="248"/>
      <c r="AD14" s="248"/>
    </row>
    <row r="15" spans="1:33" s="218" customFormat="1" ht="20.25" customHeight="1" x14ac:dyDescent="0.25">
      <c r="A15" s="192"/>
      <c r="B15" s="192"/>
      <c r="C15" s="219"/>
      <c r="D15" s="219"/>
      <c r="E15" s="219"/>
      <c r="F15" s="211"/>
      <c r="G15" s="211"/>
      <c r="H15" s="212"/>
      <c r="I15" s="213"/>
      <c r="J15" s="214"/>
      <c r="K15" s="214">
        <v>634</v>
      </c>
      <c r="L15" s="214"/>
      <c r="M15" s="214"/>
      <c r="N15" s="215"/>
      <c r="O15" s="220" t="s">
        <v>39</v>
      </c>
      <c r="P15" s="216" t="s">
        <v>404</v>
      </c>
      <c r="Q15" s="217">
        <f>Q16</f>
        <v>57300</v>
      </c>
      <c r="R15" s="217">
        <f t="shared" ref="R15:AD15" si="8">R16</f>
        <v>0</v>
      </c>
      <c r="S15" s="217">
        <f t="shared" si="8"/>
        <v>57300</v>
      </c>
      <c r="T15" s="217">
        <f t="shared" si="8"/>
        <v>0</v>
      </c>
      <c r="U15" s="217">
        <f t="shared" si="8"/>
        <v>0</v>
      </c>
      <c r="V15" s="217">
        <f t="shared" si="8"/>
        <v>0</v>
      </c>
      <c r="W15" s="217">
        <f t="shared" si="8"/>
        <v>0</v>
      </c>
      <c r="X15" s="217">
        <f t="shared" si="8"/>
        <v>0</v>
      </c>
      <c r="Y15" s="217">
        <f t="shared" si="8"/>
        <v>0</v>
      </c>
      <c r="Z15" s="217">
        <f t="shared" si="8"/>
        <v>25315</v>
      </c>
      <c r="AA15" s="217">
        <f t="shared" si="8"/>
        <v>0</v>
      </c>
      <c r="AB15" s="217">
        <f t="shared" si="8"/>
        <v>42000</v>
      </c>
      <c r="AC15" s="245">
        <f t="shared" si="8"/>
        <v>0</v>
      </c>
      <c r="AD15" s="245">
        <f t="shared" si="8"/>
        <v>0</v>
      </c>
    </row>
    <row r="16" spans="1:33" s="118" customFormat="1" ht="20.25" customHeight="1" x14ac:dyDescent="0.25">
      <c r="A16" s="187"/>
      <c r="B16" s="187"/>
      <c r="C16" s="187"/>
      <c r="D16" s="202"/>
      <c r="E16" s="202"/>
      <c r="F16" s="204"/>
      <c r="G16" s="204"/>
      <c r="H16" s="205"/>
      <c r="I16" s="128"/>
      <c r="J16" s="135"/>
      <c r="K16" s="135"/>
      <c r="L16" s="135">
        <v>6341</v>
      </c>
      <c r="M16" s="135"/>
      <c r="N16" s="136"/>
      <c r="O16" s="12" t="s">
        <v>39</v>
      </c>
      <c r="P16" s="131" t="s">
        <v>405</v>
      </c>
      <c r="Q16" s="137">
        <f>Q17+Q19</f>
        <v>57300</v>
      </c>
      <c r="R16" s="137">
        <f t="shared" ref="R16:AB16" si="9">R17+R19</f>
        <v>0</v>
      </c>
      <c r="S16" s="137">
        <f t="shared" si="9"/>
        <v>57300</v>
      </c>
      <c r="T16" s="137">
        <f t="shared" si="9"/>
        <v>0</v>
      </c>
      <c r="U16" s="137">
        <f t="shared" si="9"/>
        <v>0</v>
      </c>
      <c r="V16" s="137">
        <f t="shared" si="9"/>
        <v>0</v>
      </c>
      <c r="W16" s="137">
        <f t="shared" si="9"/>
        <v>0</v>
      </c>
      <c r="X16" s="137">
        <f t="shared" si="9"/>
        <v>0</v>
      </c>
      <c r="Y16" s="137">
        <f t="shared" si="9"/>
        <v>0</v>
      </c>
      <c r="Z16" s="137">
        <f t="shared" si="9"/>
        <v>25315</v>
      </c>
      <c r="AA16" s="137">
        <f t="shared" si="9"/>
        <v>0</v>
      </c>
      <c r="AB16" s="137">
        <f t="shared" si="9"/>
        <v>42000</v>
      </c>
      <c r="AC16" s="246">
        <f t="shared" ref="AC16:AD16" si="10">AC17+AC19</f>
        <v>0</v>
      </c>
      <c r="AD16" s="246">
        <f t="shared" si="10"/>
        <v>0</v>
      </c>
    </row>
    <row r="17" spans="1:31" s="118" customFormat="1" ht="20.25" customHeight="1" x14ac:dyDescent="0.25">
      <c r="A17" s="187"/>
      <c r="B17" s="187"/>
      <c r="C17" s="187"/>
      <c r="D17" s="187"/>
      <c r="E17" s="202"/>
      <c r="F17" s="204"/>
      <c r="G17" s="204"/>
      <c r="H17" s="205"/>
      <c r="I17" s="128"/>
      <c r="J17" s="135"/>
      <c r="K17" s="135"/>
      <c r="L17" s="135"/>
      <c r="M17" s="198">
        <v>63414</v>
      </c>
      <c r="N17" s="199"/>
      <c r="O17" s="200" t="s">
        <v>39</v>
      </c>
      <c r="P17" s="199" t="s">
        <v>406</v>
      </c>
      <c r="Q17" s="201">
        <f>+Q18</f>
        <v>56000</v>
      </c>
      <c r="R17" s="201">
        <f t="shared" ref="R17:AD17" si="11">+R18</f>
        <v>0</v>
      </c>
      <c r="S17" s="201">
        <f t="shared" si="11"/>
        <v>56000</v>
      </c>
      <c r="T17" s="201">
        <f t="shared" si="11"/>
        <v>0</v>
      </c>
      <c r="U17" s="201">
        <f t="shared" si="11"/>
        <v>0</v>
      </c>
      <c r="V17" s="201">
        <f t="shared" si="11"/>
        <v>0</v>
      </c>
      <c r="W17" s="201">
        <f t="shared" si="11"/>
        <v>0</v>
      </c>
      <c r="X17" s="201">
        <f t="shared" si="11"/>
        <v>0</v>
      </c>
      <c r="Y17" s="201">
        <f t="shared" si="11"/>
        <v>0</v>
      </c>
      <c r="Z17" s="201">
        <f t="shared" si="11"/>
        <v>24035</v>
      </c>
      <c r="AA17" s="201">
        <f t="shared" si="11"/>
        <v>0</v>
      </c>
      <c r="AB17" s="201">
        <f t="shared" si="11"/>
        <v>42000</v>
      </c>
      <c r="AC17" s="247">
        <f t="shared" si="11"/>
        <v>0</v>
      </c>
      <c r="AD17" s="247">
        <f t="shared" si="11"/>
        <v>0</v>
      </c>
    </row>
    <row r="18" spans="1:31" s="118" customFormat="1" ht="20.25" customHeight="1" x14ac:dyDescent="0.25">
      <c r="A18" s="187"/>
      <c r="B18" s="187"/>
      <c r="C18" s="187"/>
      <c r="D18" s="187"/>
      <c r="E18" s="187"/>
      <c r="F18" s="204"/>
      <c r="G18" s="204"/>
      <c r="H18" s="205"/>
      <c r="I18" s="128"/>
      <c r="J18" s="135"/>
      <c r="K18" s="135"/>
      <c r="L18" s="135"/>
      <c r="M18" s="11"/>
      <c r="N18" s="175">
        <v>634140</v>
      </c>
      <c r="O18" s="176" t="s">
        <v>39</v>
      </c>
      <c r="P18" s="177" t="s">
        <v>407</v>
      </c>
      <c r="Q18" s="178">
        <f>39000+1000+11000+5000</f>
        <v>56000</v>
      </c>
      <c r="R18" s="178">
        <f>S18-Q18</f>
        <v>0</v>
      </c>
      <c r="S18" s="178">
        <f>39000+1000+11000+5000</f>
        <v>56000</v>
      </c>
      <c r="T18" s="178"/>
      <c r="U18" s="178"/>
      <c r="V18" s="178"/>
      <c r="W18" s="178"/>
      <c r="X18" s="178"/>
      <c r="Y18" s="178"/>
      <c r="Z18" s="178">
        <v>24035</v>
      </c>
      <c r="AA18" s="178">
        <v>0</v>
      </c>
      <c r="AB18" s="178">
        <v>42000</v>
      </c>
      <c r="AC18" s="248">
        <v>0</v>
      </c>
      <c r="AD18" s="248">
        <v>0</v>
      </c>
    </row>
    <row r="19" spans="1:31" s="118" customFormat="1" ht="20.25" customHeight="1" x14ac:dyDescent="0.25">
      <c r="A19" s="187"/>
      <c r="B19" s="187"/>
      <c r="C19" s="187"/>
      <c r="D19" s="187"/>
      <c r="E19" s="202"/>
      <c r="F19" s="204"/>
      <c r="G19" s="204"/>
      <c r="H19" s="205"/>
      <c r="I19" s="128"/>
      <c r="J19" s="135"/>
      <c r="K19" s="135"/>
      <c r="L19" s="135"/>
      <c r="M19" s="198">
        <v>63424</v>
      </c>
      <c r="N19" s="199"/>
      <c r="O19" s="200" t="s">
        <v>39</v>
      </c>
      <c r="P19" s="199" t="s">
        <v>408</v>
      </c>
      <c r="Q19" s="201">
        <f>+Q20</f>
        <v>1300</v>
      </c>
      <c r="R19" s="201">
        <f t="shared" ref="R19:AD19" si="12">+R20</f>
        <v>0</v>
      </c>
      <c r="S19" s="201">
        <f t="shared" si="12"/>
        <v>1300</v>
      </c>
      <c r="T19" s="201">
        <f t="shared" si="12"/>
        <v>0</v>
      </c>
      <c r="U19" s="201">
        <f t="shared" si="12"/>
        <v>0</v>
      </c>
      <c r="V19" s="201">
        <f t="shared" si="12"/>
        <v>0</v>
      </c>
      <c r="W19" s="201">
        <f t="shared" si="12"/>
        <v>0</v>
      </c>
      <c r="X19" s="201">
        <f t="shared" si="12"/>
        <v>0</v>
      </c>
      <c r="Y19" s="201">
        <f t="shared" si="12"/>
        <v>0</v>
      </c>
      <c r="Z19" s="201">
        <f t="shared" si="12"/>
        <v>1280</v>
      </c>
      <c r="AA19" s="201">
        <f t="shared" si="12"/>
        <v>0</v>
      </c>
      <c r="AB19" s="201">
        <f t="shared" si="12"/>
        <v>0</v>
      </c>
      <c r="AC19" s="247">
        <f t="shared" si="12"/>
        <v>0</v>
      </c>
      <c r="AD19" s="247">
        <f t="shared" si="12"/>
        <v>0</v>
      </c>
    </row>
    <row r="20" spans="1:31" s="118" customFormat="1" ht="20.25" customHeight="1" x14ac:dyDescent="0.25">
      <c r="A20" s="187"/>
      <c r="B20" s="187"/>
      <c r="C20" s="187"/>
      <c r="D20" s="187"/>
      <c r="E20" s="187"/>
      <c r="F20" s="204"/>
      <c r="G20" s="204"/>
      <c r="H20" s="205"/>
      <c r="I20" s="128"/>
      <c r="J20" s="135"/>
      <c r="K20" s="135"/>
      <c r="L20" s="135"/>
      <c r="M20" s="11"/>
      <c r="N20" s="175">
        <v>634240</v>
      </c>
      <c r="O20" s="176" t="s">
        <v>39</v>
      </c>
      <c r="P20" s="177" t="s">
        <v>408</v>
      </c>
      <c r="Q20" s="178">
        <v>1300</v>
      </c>
      <c r="R20" s="178">
        <f>S20-Q20</f>
        <v>0</v>
      </c>
      <c r="S20" s="178">
        <v>1300</v>
      </c>
      <c r="T20" s="178"/>
      <c r="U20" s="178"/>
      <c r="V20" s="178"/>
      <c r="W20" s="178"/>
      <c r="X20" s="178"/>
      <c r="Y20" s="178"/>
      <c r="Z20" s="178">
        <v>1280</v>
      </c>
      <c r="AA20" s="178">
        <v>0</v>
      </c>
      <c r="AB20" s="178">
        <v>0</v>
      </c>
      <c r="AC20" s="248"/>
      <c r="AD20" s="248"/>
    </row>
    <row r="21" spans="1:31" s="218" customFormat="1" ht="25.5" x14ac:dyDescent="0.25">
      <c r="A21" s="192"/>
      <c r="B21" s="192"/>
      <c r="C21" s="219"/>
      <c r="D21" s="219"/>
      <c r="E21" s="219"/>
      <c r="F21" s="211"/>
      <c r="G21" s="211"/>
      <c r="H21" s="212"/>
      <c r="I21" s="213"/>
      <c r="J21" s="214"/>
      <c r="K21" s="214">
        <v>636</v>
      </c>
      <c r="L21" s="214"/>
      <c r="M21" s="214"/>
      <c r="N21" s="215"/>
      <c r="O21" s="220" t="s">
        <v>39</v>
      </c>
      <c r="P21" s="216" t="s">
        <v>409</v>
      </c>
      <c r="Q21" s="217">
        <f>Q22+Q27</f>
        <v>0</v>
      </c>
      <c r="R21" s="217">
        <f t="shared" ref="R21:AA21" si="13">R22+R27</f>
        <v>44000</v>
      </c>
      <c r="S21" s="217">
        <f t="shared" si="13"/>
        <v>44000</v>
      </c>
      <c r="T21" s="217">
        <f t="shared" si="13"/>
        <v>0</v>
      </c>
      <c r="U21" s="217">
        <f t="shared" si="13"/>
        <v>0</v>
      </c>
      <c r="V21" s="217">
        <f t="shared" si="13"/>
        <v>0</v>
      </c>
      <c r="W21" s="217">
        <f t="shared" si="13"/>
        <v>0</v>
      </c>
      <c r="X21" s="217">
        <f t="shared" si="13"/>
        <v>0</v>
      </c>
      <c r="Y21" s="217">
        <f t="shared" si="13"/>
        <v>0</v>
      </c>
      <c r="Z21" s="217">
        <f t="shared" si="13"/>
        <v>44000</v>
      </c>
      <c r="AA21" s="217">
        <f t="shared" si="13"/>
        <v>877100</v>
      </c>
      <c r="AB21" s="217">
        <f>AB22+AB27</f>
        <v>894000</v>
      </c>
      <c r="AC21" s="245">
        <f t="shared" ref="AC21:AD21" si="14">AC22+AC27</f>
        <v>40000</v>
      </c>
      <c r="AD21" s="245">
        <f t="shared" si="14"/>
        <v>40000</v>
      </c>
    </row>
    <row r="22" spans="1:31" s="118" customFormat="1" ht="25.5" x14ac:dyDescent="0.25">
      <c r="A22" s="187"/>
      <c r="B22" s="187"/>
      <c r="C22" s="187"/>
      <c r="D22" s="202"/>
      <c r="E22" s="202"/>
      <c r="F22" s="204"/>
      <c r="G22" s="204"/>
      <c r="H22" s="205"/>
      <c r="I22" s="128"/>
      <c r="J22" s="135"/>
      <c r="K22" s="135"/>
      <c r="L22" s="135">
        <v>6361</v>
      </c>
      <c r="M22" s="135"/>
      <c r="N22" s="136"/>
      <c r="O22" s="12" t="s">
        <v>39</v>
      </c>
      <c r="P22" s="131" t="s">
        <v>410</v>
      </c>
      <c r="Q22" s="137">
        <f t="shared" ref="Q22:AD23" si="15">Q23</f>
        <v>0</v>
      </c>
      <c r="R22" s="137">
        <f t="shared" si="15"/>
        <v>44000</v>
      </c>
      <c r="S22" s="137">
        <f t="shared" si="15"/>
        <v>44000</v>
      </c>
      <c r="T22" s="137">
        <f t="shared" si="15"/>
        <v>0</v>
      </c>
      <c r="U22" s="137">
        <f t="shared" si="15"/>
        <v>0</v>
      </c>
      <c r="V22" s="137">
        <f t="shared" si="15"/>
        <v>0</v>
      </c>
      <c r="W22" s="137">
        <f t="shared" si="15"/>
        <v>0</v>
      </c>
      <c r="X22" s="137">
        <f t="shared" si="15"/>
        <v>0</v>
      </c>
      <c r="Y22" s="137">
        <f t="shared" si="15"/>
        <v>0</v>
      </c>
      <c r="Z22" s="137">
        <f>Z23+Z25</f>
        <v>44000</v>
      </c>
      <c r="AA22" s="137">
        <f>AA23+AA25</f>
        <v>877100</v>
      </c>
      <c r="AB22" s="137">
        <f>AB23+AB25</f>
        <v>894000</v>
      </c>
      <c r="AC22" s="246">
        <f t="shared" si="15"/>
        <v>40000</v>
      </c>
      <c r="AD22" s="246">
        <f t="shared" si="15"/>
        <v>40000</v>
      </c>
    </row>
    <row r="23" spans="1:31" s="118" customFormat="1" ht="25.5" x14ac:dyDescent="0.25">
      <c r="A23" s="187"/>
      <c r="B23" s="187"/>
      <c r="C23" s="187"/>
      <c r="D23" s="187"/>
      <c r="E23" s="202"/>
      <c r="F23" s="204"/>
      <c r="G23" s="204"/>
      <c r="H23" s="205"/>
      <c r="I23" s="128"/>
      <c r="J23" s="135"/>
      <c r="K23" s="135"/>
      <c r="L23" s="135"/>
      <c r="M23" s="198">
        <v>63612</v>
      </c>
      <c r="N23" s="199"/>
      <c r="O23" s="200" t="s">
        <v>39</v>
      </c>
      <c r="P23" s="199" t="s">
        <v>411</v>
      </c>
      <c r="Q23" s="201">
        <f>Q24</f>
        <v>0</v>
      </c>
      <c r="R23" s="201">
        <f t="shared" si="15"/>
        <v>44000</v>
      </c>
      <c r="S23" s="201">
        <f t="shared" si="15"/>
        <v>44000</v>
      </c>
      <c r="T23" s="201">
        <f t="shared" si="15"/>
        <v>0</v>
      </c>
      <c r="U23" s="201">
        <f t="shared" si="15"/>
        <v>0</v>
      </c>
      <c r="V23" s="201">
        <f t="shared" si="15"/>
        <v>0</v>
      </c>
      <c r="W23" s="201">
        <f t="shared" si="15"/>
        <v>0</v>
      </c>
      <c r="X23" s="201">
        <f t="shared" si="15"/>
        <v>0</v>
      </c>
      <c r="Y23" s="201">
        <f t="shared" si="15"/>
        <v>0</v>
      </c>
      <c r="Z23" s="201">
        <f t="shared" si="15"/>
        <v>40000</v>
      </c>
      <c r="AA23" s="201">
        <f t="shared" si="15"/>
        <v>873100</v>
      </c>
      <c r="AB23" s="201">
        <f t="shared" si="15"/>
        <v>890000</v>
      </c>
      <c r="AC23" s="247">
        <f t="shared" si="15"/>
        <v>40000</v>
      </c>
      <c r="AD23" s="247">
        <f t="shared" si="15"/>
        <v>40000</v>
      </c>
    </row>
    <row r="24" spans="1:31" s="118" customFormat="1" ht="20.25" customHeight="1" x14ac:dyDescent="0.25">
      <c r="A24" s="187"/>
      <c r="B24" s="187"/>
      <c r="C24" s="187"/>
      <c r="D24" s="187"/>
      <c r="E24" s="187"/>
      <c r="F24" s="204"/>
      <c r="G24" s="204"/>
      <c r="H24" s="205"/>
      <c r="I24" s="128"/>
      <c r="J24" s="135"/>
      <c r="K24" s="135"/>
      <c r="L24" s="135"/>
      <c r="M24" s="11"/>
      <c r="N24" s="175">
        <v>636120</v>
      </c>
      <c r="O24" s="176" t="s">
        <v>39</v>
      </c>
      <c r="P24" s="177" t="s">
        <v>412</v>
      </c>
      <c r="Q24" s="178">
        <f>108400-28400-80000</f>
        <v>0</v>
      </c>
      <c r="R24" s="178">
        <f>S24-Q24</f>
        <v>44000</v>
      </c>
      <c r="S24" s="178">
        <v>44000</v>
      </c>
      <c r="T24" s="178"/>
      <c r="U24" s="178"/>
      <c r="V24" s="178"/>
      <c r="W24" s="178"/>
      <c r="X24" s="178"/>
      <c r="Y24" s="178"/>
      <c r="Z24" s="178">
        <v>40000</v>
      </c>
      <c r="AA24" s="178">
        <v>873100</v>
      </c>
      <c r="AB24" s="178">
        <f>40000+850000</f>
        <v>890000</v>
      </c>
      <c r="AC24" s="248">
        <v>40000</v>
      </c>
      <c r="AD24" s="248">
        <v>40000</v>
      </c>
      <c r="AE24" s="118" t="s">
        <v>497</v>
      </c>
    </row>
    <row r="25" spans="1:31" s="118" customFormat="1" ht="25.5" x14ac:dyDescent="0.25">
      <c r="A25" s="187"/>
      <c r="B25" s="187"/>
      <c r="C25" s="187"/>
      <c r="D25" s="187"/>
      <c r="E25" s="187"/>
      <c r="F25" s="204"/>
      <c r="G25" s="204"/>
      <c r="H25" s="205"/>
      <c r="I25" s="128"/>
      <c r="J25" s="135"/>
      <c r="K25" s="135"/>
      <c r="L25" s="135"/>
      <c r="M25" s="281" t="s">
        <v>484</v>
      </c>
      <c r="N25" s="282"/>
      <c r="O25" s="200" t="s">
        <v>39</v>
      </c>
      <c r="P25" s="199" t="s">
        <v>485</v>
      </c>
      <c r="Q25" s="201"/>
      <c r="R25" s="201"/>
      <c r="S25" s="201"/>
      <c r="T25" s="201"/>
      <c r="U25" s="201"/>
      <c r="V25" s="201"/>
      <c r="W25" s="201"/>
      <c r="X25" s="201"/>
      <c r="Y25" s="201"/>
      <c r="Z25" s="201">
        <f>Z26</f>
        <v>4000</v>
      </c>
      <c r="AA25" s="201">
        <f t="shared" ref="AA25:AD25" si="16">AA26</f>
        <v>4000</v>
      </c>
      <c r="AB25" s="201">
        <f t="shared" si="16"/>
        <v>4000</v>
      </c>
      <c r="AC25" s="247">
        <f t="shared" si="16"/>
        <v>0</v>
      </c>
      <c r="AD25" s="247">
        <f t="shared" si="16"/>
        <v>0</v>
      </c>
    </row>
    <row r="26" spans="1:31" s="118" customFormat="1" ht="25.5" x14ac:dyDescent="0.25">
      <c r="A26" s="187"/>
      <c r="B26" s="187"/>
      <c r="C26" s="187"/>
      <c r="D26" s="187"/>
      <c r="E26" s="187"/>
      <c r="F26" s="204"/>
      <c r="G26" s="204"/>
      <c r="H26" s="205"/>
      <c r="I26" s="128"/>
      <c r="J26" s="135"/>
      <c r="K26" s="135"/>
      <c r="L26" s="135"/>
      <c r="M26" s="11"/>
      <c r="N26" s="175">
        <v>636130</v>
      </c>
      <c r="O26" s="176" t="s">
        <v>39</v>
      </c>
      <c r="P26" s="177" t="s">
        <v>485</v>
      </c>
      <c r="Q26" s="178"/>
      <c r="R26" s="178"/>
      <c r="S26" s="178"/>
      <c r="T26" s="178"/>
      <c r="U26" s="178"/>
      <c r="V26" s="178"/>
      <c r="W26" s="178"/>
      <c r="X26" s="178"/>
      <c r="Y26" s="178"/>
      <c r="Z26" s="178">
        <v>4000</v>
      </c>
      <c r="AA26" s="178">
        <v>4000</v>
      </c>
      <c r="AB26" s="178">
        <v>4000</v>
      </c>
      <c r="AC26" s="248"/>
      <c r="AD26" s="248"/>
      <c r="AE26" s="118" t="s">
        <v>492</v>
      </c>
    </row>
    <row r="27" spans="1:31" s="118" customFormat="1" ht="25.5" hidden="1" x14ac:dyDescent="0.25">
      <c r="A27" s="187"/>
      <c r="B27" s="187"/>
      <c r="C27" s="187"/>
      <c r="D27" s="202"/>
      <c r="E27" s="202"/>
      <c r="F27" s="204"/>
      <c r="G27" s="204"/>
      <c r="H27" s="205"/>
      <c r="I27" s="128"/>
      <c r="J27" s="135"/>
      <c r="K27" s="135"/>
      <c r="L27" s="135">
        <v>6362</v>
      </c>
      <c r="M27" s="135"/>
      <c r="N27" s="136"/>
      <c r="O27" s="12" t="s">
        <v>39</v>
      </c>
      <c r="P27" s="131" t="s">
        <v>413</v>
      </c>
      <c r="Q27" s="137">
        <f t="shared" ref="Q27:AD28" si="17">Q28</f>
        <v>0</v>
      </c>
      <c r="R27" s="137">
        <f t="shared" si="17"/>
        <v>0</v>
      </c>
      <c r="S27" s="137">
        <f t="shared" si="17"/>
        <v>0</v>
      </c>
      <c r="T27" s="137">
        <f t="shared" si="17"/>
        <v>0</v>
      </c>
      <c r="U27" s="137">
        <f t="shared" si="17"/>
        <v>0</v>
      </c>
      <c r="V27" s="137">
        <f t="shared" si="17"/>
        <v>0</v>
      </c>
      <c r="W27" s="137">
        <f t="shared" si="17"/>
        <v>0</v>
      </c>
      <c r="X27" s="137">
        <f t="shared" si="17"/>
        <v>0</v>
      </c>
      <c r="Y27" s="137">
        <f t="shared" si="17"/>
        <v>0</v>
      </c>
      <c r="Z27" s="137">
        <f t="shared" si="17"/>
        <v>0</v>
      </c>
      <c r="AA27" s="137">
        <f t="shared" si="17"/>
        <v>0</v>
      </c>
      <c r="AB27" s="137">
        <f t="shared" si="17"/>
        <v>0</v>
      </c>
      <c r="AC27" s="246">
        <f t="shared" si="17"/>
        <v>0</v>
      </c>
      <c r="AD27" s="246">
        <f t="shared" si="17"/>
        <v>0</v>
      </c>
    </row>
    <row r="28" spans="1:31" s="118" customFormat="1" ht="25.5" hidden="1" x14ac:dyDescent="0.25">
      <c r="A28" s="187"/>
      <c r="B28" s="187"/>
      <c r="C28" s="187"/>
      <c r="D28" s="187"/>
      <c r="E28" s="202"/>
      <c r="F28" s="204"/>
      <c r="G28" s="204"/>
      <c r="H28" s="205"/>
      <c r="I28" s="128"/>
      <c r="J28" s="135"/>
      <c r="K28" s="135"/>
      <c r="L28" s="135"/>
      <c r="M28" s="198">
        <v>63622</v>
      </c>
      <c r="N28" s="199"/>
      <c r="O28" s="200" t="s">
        <v>39</v>
      </c>
      <c r="P28" s="199" t="s">
        <v>414</v>
      </c>
      <c r="Q28" s="201">
        <f>Q29</f>
        <v>0</v>
      </c>
      <c r="R28" s="201">
        <f t="shared" si="17"/>
        <v>0</v>
      </c>
      <c r="S28" s="201">
        <f t="shared" si="17"/>
        <v>0</v>
      </c>
      <c r="T28" s="201">
        <f t="shared" si="17"/>
        <v>0</v>
      </c>
      <c r="U28" s="201">
        <f t="shared" si="17"/>
        <v>0</v>
      </c>
      <c r="V28" s="201">
        <f t="shared" si="17"/>
        <v>0</v>
      </c>
      <c r="W28" s="201">
        <f t="shared" si="17"/>
        <v>0</v>
      </c>
      <c r="X28" s="201">
        <f t="shared" si="17"/>
        <v>0</v>
      </c>
      <c r="Y28" s="201">
        <f t="shared" si="17"/>
        <v>0</v>
      </c>
      <c r="Z28" s="201">
        <f t="shared" si="17"/>
        <v>0</v>
      </c>
      <c r="AA28" s="201">
        <f t="shared" si="17"/>
        <v>0</v>
      </c>
      <c r="AB28" s="201">
        <f t="shared" si="17"/>
        <v>0</v>
      </c>
      <c r="AC28" s="247">
        <f t="shared" si="17"/>
        <v>0</v>
      </c>
      <c r="AD28" s="247">
        <f t="shared" si="17"/>
        <v>0</v>
      </c>
    </row>
    <row r="29" spans="1:31" s="118" customFormat="1" ht="20.25" hidden="1" customHeight="1" x14ac:dyDescent="0.25">
      <c r="A29" s="187"/>
      <c r="B29" s="187"/>
      <c r="C29" s="187"/>
      <c r="D29" s="187"/>
      <c r="E29" s="187"/>
      <c r="F29" s="204"/>
      <c r="G29" s="204"/>
      <c r="H29" s="205"/>
      <c r="I29" s="128"/>
      <c r="J29" s="135"/>
      <c r="K29" s="135"/>
      <c r="L29" s="135"/>
      <c r="M29" s="11"/>
      <c r="N29" s="175">
        <v>636220</v>
      </c>
      <c r="O29" s="176" t="s">
        <v>39</v>
      </c>
      <c r="P29" s="177" t="s">
        <v>415</v>
      </c>
      <c r="Q29" s="178">
        <v>0</v>
      </c>
      <c r="R29" s="178">
        <f>S29-Q29</f>
        <v>0</v>
      </c>
      <c r="S29" s="178">
        <v>0</v>
      </c>
      <c r="T29" s="178"/>
      <c r="U29" s="178"/>
      <c r="V29" s="178"/>
      <c r="W29" s="178"/>
      <c r="X29" s="178"/>
      <c r="Y29" s="178"/>
      <c r="Z29" s="178">
        <v>0</v>
      </c>
      <c r="AA29" s="178">
        <f>+Q29</f>
        <v>0</v>
      </c>
      <c r="AB29" s="178">
        <v>0</v>
      </c>
      <c r="AC29" s="248"/>
      <c r="AD29" s="248"/>
    </row>
    <row r="30" spans="1:31" s="218" customFormat="1" ht="20.25" customHeight="1" x14ac:dyDescent="0.25">
      <c r="A30" s="192"/>
      <c r="B30" s="192"/>
      <c r="C30" s="219"/>
      <c r="D30" s="219"/>
      <c r="E30" s="219"/>
      <c r="F30" s="211"/>
      <c r="G30" s="211"/>
      <c r="H30" s="212"/>
      <c r="I30" s="213"/>
      <c r="J30" s="214"/>
      <c r="K30" s="214">
        <v>638</v>
      </c>
      <c r="L30" s="214"/>
      <c r="M30" s="214"/>
      <c r="N30" s="215"/>
      <c r="O30" s="220" t="s">
        <v>46</v>
      </c>
      <c r="P30" s="216" t="s">
        <v>416</v>
      </c>
      <c r="Q30" s="217">
        <f>Q31</f>
        <v>136000</v>
      </c>
      <c r="R30" s="217">
        <f t="shared" ref="R30:AD30" si="18">R31</f>
        <v>0</v>
      </c>
      <c r="S30" s="217">
        <f t="shared" si="18"/>
        <v>136000</v>
      </c>
      <c r="T30" s="217">
        <f t="shared" si="18"/>
        <v>0</v>
      </c>
      <c r="U30" s="217">
        <f t="shared" si="18"/>
        <v>0</v>
      </c>
      <c r="V30" s="217">
        <f t="shared" si="18"/>
        <v>0</v>
      </c>
      <c r="W30" s="217">
        <f t="shared" si="18"/>
        <v>0</v>
      </c>
      <c r="X30" s="217">
        <f t="shared" si="18"/>
        <v>0</v>
      </c>
      <c r="Y30" s="217">
        <f t="shared" si="18"/>
        <v>0</v>
      </c>
      <c r="Z30" s="217">
        <f t="shared" si="18"/>
        <v>73996</v>
      </c>
      <c r="AA30" s="217">
        <f t="shared" si="18"/>
        <v>84000</v>
      </c>
      <c r="AB30" s="217">
        <f t="shared" si="18"/>
        <v>38000</v>
      </c>
      <c r="AC30" s="245">
        <f t="shared" si="18"/>
        <v>0</v>
      </c>
      <c r="AD30" s="245">
        <f t="shared" si="18"/>
        <v>0</v>
      </c>
    </row>
    <row r="31" spans="1:31" s="118" customFormat="1" ht="20.25" customHeight="1" x14ac:dyDescent="0.25">
      <c r="A31" s="187"/>
      <c r="B31" s="187"/>
      <c r="C31" s="187"/>
      <c r="D31" s="202"/>
      <c r="E31" s="202"/>
      <c r="F31" s="204"/>
      <c r="G31" s="204"/>
      <c r="H31" s="205"/>
      <c r="I31" s="128"/>
      <c r="J31" s="135"/>
      <c r="K31" s="135"/>
      <c r="L31" s="135">
        <v>6381</v>
      </c>
      <c r="M31" s="135"/>
      <c r="N31" s="136"/>
      <c r="O31" s="12" t="s">
        <v>46</v>
      </c>
      <c r="P31" s="131" t="s">
        <v>417</v>
      </c>
      <c r="Q31" s="137">
        <f t="shared" ref="Q31:AD32" si="19">Q32</f>
        <v>136000</v>
      </c>
      <c r="R31" s="137">
        <f t="shared" si="19"/>
        <v>0</v>
      </c>
      <c r="S31" s="137">
        <f t="shared" si="19"/>
        <v>136000</v>
      </c>
      <c r="T31" s="137">
        <f t="shared" si="19"/>
        <v>0</v>
      </c>
      <c r="U31" s="137">
        <f t="shared" si="19"/>
        <v>0</v>
      </c>
      <c r="V31" s="137">
        <f t="shared" si="19"/>
        <v>0</v>
      </c>
      <c r="W31" s="137">
        <f t="shared" si="19"/>
        <v>0</v>
      </c>
      <c r="X31" s="137">
        <f t="shared" si="19"/>
        <v>0</v>
      </c>
      <c r="Y31" s="137">
        <f t="shared" si="19"/>
        <v>0</v>
      </c>
      <c r="Z31" s="137">
        <f t="shared" si="19"/>
        <v>73996</v>
      </c>
      <c r="AA31" s="137">
        <f t="shared" si="19"/>
        <v>84000</v>
      </c>
      <c r="AB31" s="137">
        <f t="shared" si="19"/>
        <v>38000</v>
      </c>
      <c r="AC31" s="246">
        <f t="shared" si="19"/>
        <v>0</v>
      </c>
      <c r="AD31" s="246">
        <f t="shared" si="19"/>
        <v>0</v>
      </c>
    </row>
    <row r="32" spans="1:31" s="118" customFormat="1" ht="25.5" x14ac:dyDescent="0.25">
      <c r="A32" s="187"/>
      <c r="B32" s="187"/>
      <c r="C32" s="187"/>
      <c r="D32" s="187"/>
      <c r="E32" s="202"/>
      <c r="F32" s="204"/>
      <c r="G32" s="204"/>
      <c r="H32" s="205"/>
      <c r="I32" s="128"/>
      <c r="J32" s="135"/>
      <c r="K32" s="135"/>
      <c r="L32" s="135"/>
      <c r="M32" s="198">
        <v>63811</v>
      </c>
      <c r="N32" s="199"/>
      <c r="O32" s="200" t="s">
        <v>46</v>
      </c>
      <c r="P32" s="199" t="s">
        <v>418</v>
      </c>
      <c r="Q32" s="201">
        <f>Q33</f>
        <v>136000</v>
      </c>
      <c r="R32" s="201">
        <f t="shared" si="19"/>
        <v>0</v>
      </c>
      <c r="S32" s="201">
        <f t="shared" si="19"/>
        <v>136000</v>
      </c>
      <c r="T32" s="201">
        <f t="shared" si="19"/>
        <v>0</v>
      </c>
      <c r="U32" s="201">
        <f t="shared" si="19"/>
        <v>0</v>
      </c>
      <c r="V32" s="201">
        <f t="shared" si="19"/>
        <v>0</v>
      </c>
      <c r="W32" s="201">
        <f t="shared" si="19"/>
        <v>0</v>
      </c>
      <c r="X32" s="201">
        <f t="shared" si="19"/>
        <v>0</v>
      </c>
      <c r="Y32" s="201">
        <f t="shared" si="19"/>
        <v>0</v>
      </c>
      <c r="Z32" s="201">
        <f t="shared" si="19"/>
        <v>73996</v>
      </c>
      <c r="AA32" s="201">
        <f t="shared" si="19"/>
        <v>84000</v>
      </c>
      <c r="AB32" s="201">
        <f t="shared" si="19"/>
        <v>38000</v>
      </c>
      <c r="AC32" s="247">
        <f t="shared" si="19"/>
        <v>0</v>
      </c>
      <c r="AD32" s="247">
        <f t="shared" si="19"/>
        <v>0</v>
      </c>
    </row>
    <row r="33" spans="1:31" s="118" customFormat="1" ht="25.5" x14ac:dyDescent="0.25">
      <c r="A33" s="187"/>
      <c r="B33" s="187"/>
      <c r="C33" s="187"/>
      <c r="D33" s="187"/>
      <c r="E33" s="187"/>
      <c r="F33" s="204"/>
      <c r="G33" s="204"/>
      <c r="H33" s="205"/>
      <c r="I33" s="128"/>
      <c r="J33" s="135"/>
      <c r="K33" s="135"/>
      <c r="L33" s="135"/>
      <c r="M33" s="11"/>
      <c r="N33" s="175">
        <v>638111</v>
      </c>
      <c r="O33" s="176" t="s">
        <v>46</v>
      </c>
      <c r="P33" s="177" t="s">
        <v>418</v>
      </c>
      <c r="Q33" s="178">
        <v>136000</v>
      </c>
      <c r="R33" s="178">
        <f>S33-Q33</f>
        <v>0</v>
      </c>
      <c r="S33" s="178">
        <v>136000</v>
      </c>
      <c r="T33" s="178"/>
      <c r="U33" s="178"/>
      <c r="V33" s="178"/>
      <c r="W33" s="178"/>
      <c r="X33" s="178"/>
      <c r="Y33" s="178"/>
      <c r="Z33" s="178">
        <v>73996</v>
      </c>
      <c r="AA33" s="178">
        <v>84000</v>
      </c>
      <c r="AB33" s="178">
        <v>38000</v>
      </c>
      <c r="AC33" s="248">
        <v>0</v>
      </c>
      <c r="AD33" s="248">
        <v>0</v>
      </c>
      <c r="AE33" s="118" t="s">
        <v>502</v>
      </c>
    </row>
    <row r="34" spans="1:31" s="218" customFormat="1" ht="20.25" hidden="1" customHeight="1" x14ac:dyDescent="0.25">
      <c r="A34" s="192"/>
      <c r="B34" s="192"/>
      <c r="C34" s="219"/>
      <c r="D34" s="219"/>
      <c r="E34" s="219"/>
      <c r="F34" s="211"/>
      <c r="G34" s="211"/>
      <c r="H34" s="212"/>
      <c r="I34" s="213"/>
      <c r="J34" s="214"/>
      <c r="K34" s="214">
        <v>639</v>
      </c>
      <c r="L34" s="214"/>
      <c r="M34" s="214"/>
      <c r="N34" s="215"/>
      <c r="O34" s="220" t="s">
        <v>419</v>
      </c>
      <c r="P34" s="216" t="s">
        <v>420</v>
      </c>
      <c r="Q34" s="217">
        <f>Q35</f>
        <v>0</v>
      </c>
      <c r="R34" s="217">
        <f t="shared" ref="R34:AD34" si="20">R35</f>
        <v>0</v>
      </c>
      <c r="S34" s="217">
        <f t="shared" si="20"/>
        <v>0</v>
      </c>
      <c r="T34" s="217">
        <f t="shared" si="20"/>
        <v>0</v>
      </c>
      <c r="U34" s="217">
        <f t="shared" si="20"/>
        <v>0</v>
      </c>
      <c r="V34" s="217">
        <f t="shared" si="20"/>
        <v>0</v>
      </c>
      <c r="W34" s="217">
        <f t="shared" si="20"/>
        <v>0</v>
      </c>
      <c r="X34" s="217">
        <f t="shared" si="20"/>
        <v>0</v>
      </c>
      <c r="Y34" s="217">
        <f t="shared" si="20"/>
        <v>0</v>
      </c>
      <c r="Z34" s="217">
        <f t="shared" si="20"/>
        <v>0</v>
      </c>
      <c r="AA34" s="217">
        <f t="shared" si="20"/>
        <v>0</v>
      </c>
      <c r="AB34" s="217">
        <f t="shared" si="20"/>
        <v>0</v>
      </c>
      <c r="AC34" s="245">
        <f t="shared" si="20"/>
        <v>0</v>
      </c>
      <c r="AD34" s="245">
        <f t="shared" si="20"/>
        <v>0</v>
      </c>
    </row>
    <row r="35" spans="1:31" s="118" customFormat="1" ht="25.5" hidden="1" x14ac:dyDescent="0.25">
      <c r="A35" s="187"/>
      <c r="B35" s="187"/>
      <c r="C35" s="187"/>
      <c r="D35" s="202"/>
      <c r="E35" s="202"/>
      <c r="F35" s="204"/>
      <c r="G35" s="204"/>
      <c r="H35" s="205"/>
      <c r="I35" s="128"/>
      <c r="J35" s="135"/>
      <c r="K35" s="135"/>
      <c r="L35" s="135">
        <v>6393</v>
      </c>
      <c r="M35" s="135"/>
      <c r="N35" s="136"/>
      <c r="O35" s="12" t="s">
        <v>419</v>
      </c>
      <c r="P35" s="131" t="s">
        <v>421</v>
      </c>
      <c r="Q35" s="137">
        <f t="shared" ref="Q35:AD36" si="21">Q36</f>
        <v>0</v>
      </c>
      <c r="R35" s="137">
        <f t="shared" si="21"/>
        <v>0</v>
      </c>
      <c r="S35" s="137">
        <f t="shared" si="21"/>
        <v>0</v>
      </c>
      <c r="T35" s="137">
        <f t="shared" si="21"/>
        <v>0</v>
      </c>
      <c r="U35" s="137">
        <f t="shared" si="21"/>
        <v>0</v>
      </c>
      <c r="V35" s="137">
        <f t="shared" si="21"/>
        <v>0</v>
      </c>
      <c r="W35" s="137">
        <f t="shared" si="21"/>
        <v>0</v>
      </c>
      <c r="X35" s="137">
        <f t="shared" si="21"/>
        <v>0</v>
      </c>
      <c r="Y35" s="137">
        <f t="shared" si="21"/>
        <v>0</v>
      </c>
      <c r="Z35" s="137">
        <f t="shared" si="21"/>
        <v>0</v>
      </c>
      <c r="AA35" s="137">
        <f t="shared" si="21"/>
        <v>0</v>
      </c>
      <c r="AB35" s="137">
        <f t="shared" si="21"/>
        <v>0</v>
      </c>
      <c r="AC35" s="246">
        <f t="shared" si="21"/>
        <v>0</v>
      </c>
      <c r="AD35" s="246">
        <f t="shared" si="21"/>
        <v>0</v>
      </c>
    </row>
    <row r="36" spans="1:31" s="118" customFormat="1" ht="25.5" hidden="1" x14ac:dyDescent="0.25">
      <c r="A36" s="187"/>
      <c r="B36" s="187"/>
      <c r="C36" s="187"/>
      <c r="D36" s="187"/>
      <c r="E36" s="202"/>
      <c r="F36" s="204"/>
      <c r="G36" s="204"/>
      <c r="H36" s="205"/>
      <c r="I36" s="128"/>
      <c r="J36" s="135"/>
      <c r="K36" s="135"/>
      <c r="L36" s="135"/>
      <c r="M36" s="198">
        <v>63931</v>
      </c>
      <c r="N36" s="199"/>
      <c r="O36" s="200" t="s">
        <v>419</v>
      </c>
      <c r="P36" s="199" t="s">
        <v>421</v>
      </c>
      <c r="Q36" s="201">
        <f>Q37</f>
        <v>0</v>
      </c>
      <c r="R36" s="201">
        <f t="shared" si="21"/>
        <v>0</v>
      </c>
      <c r="S36" s="201">
        <f t="shared" si="21"/>
        <v>0</v>
      </c>
      <c r="T36" s="201">
        <f t="shared" si="21"/>
        <v>0</v>
      </c>
      <c r="U36" s="201">
        <f t="shared" si="21"/>
        <v>0</v>
      </c>
      <c r="V36" s="201">
        <f t="shared" si="21"/>
        <v>0</v>
      </c>
      <c r="W36" s="201">
        <f t="shared" si="21"/>
        <v>0</v>
      </c>
      <c r="X36" s="201">
        <f t="shared" si="21"/>
        <v>0</v>
      </c>
      <c r="Y36" s="201">
        <f t="shared" si="21"/>
        <v>0</v>
      </c>
      <c r="Z36" s="201">
        <f t="shared" si="21"/>
        <v>0</v>
      </c>
      <c r="AA36" s="201">
        <f t="shared" si="21"/>
        <v>0</v>
      </c>
      <c r="AB36" s="201">
        <f t="shared" si="21"/>
        <v>0</v>
      </c>
      <c r="AC36" s="247">
        <f t="shared" si="21"/>
        <v>0</v>
      </c>
      <c r="AD36" s="247">
        <f t="shared" si="21"/>
        <v>0</v>
      </c>
    </row>
    <row r="37" spans="1:31" s="118" customFormat="1" ht="25.5" hidden="1" x14ac:dyDescent="0.25">
      <c r="A37" s="187"/>
      <c r="B37" s="187"/>
      <c r="C37" s="187"/>
      <c r="D37" s="187"/>
      <c r="E37" s="187"/>
      <c r="F37" s="204"/>
      <c r="G37" s="204"/>
      <c r="H37" s="205"/>
      <c r="I37" s="128"/>
      <c r="J37" s="135"/>
      <c r="K37" s="135"/>
      <c r="L37" s="135"/>
      <c r="M37" s="11"/>
      <c r="N37" s="175">
        <v>639311</v>
      </c>
      <c r="O37" s="176" t="s">
        <v>419</v>
      </c>
      <c r="P37" s="177" t="s">
        <v>421</v>
      </c>
      <c r="Q37" s="178">
        <v>0</v>
      </c>
      <c r="R37" s="178">
        <f>S37-Q37</f>
        <v>0</v>
      </c>
      <c r="S37" s="178">
        <v>0</v>
      </c>
      <c r="T37" s="178"/>
      <c r="U37" s="178"/>
      <c r="V37" s="178"/>
      <c r="W37" s="178"/>
      <c r="X37" s="178"/>
      <c r="Y37" s="178"/>
      <c r="Z37" s="178">
        <v>0</v>
      </c>
      <c r="AA37" s="178">
        <f>+Q37</f>
        <v>0</v>
      </c>
      <c r="AB37" s="178"/>
      <c r="AC37" s="248"/>
      <c r="AD37" s="248"/>
    </row>
    <row r="38" spans="1:31" s="191" customFormat="1" ht="20.25" customHeight="1" x14ac:dyDescent="0.25">
      <c r="A38" s="187"/>
      <c r="B38" s="202"/>
      <c r="C38" s="202"/>
      <c r="D38" s="202"/>
      <c r="E38" s="202"/>
      <c r="F38" s="204"/>
      <c r="G38" s="204"/>
      <c r="H38" s="205"/>
      <c r="I38" s="125"/>
      <c r="J38" s="125">
        <v>64</v>
      </c>
      <c r="K38" s="125"/>
      <c r="L38" s="125"/>
      <c r="M38" s="125"/>
      <c r="N38" s="125"/>
      <c r="O38" s="179" t="s">
        <v>41</v>
      </c>
      <c r="P38" s="189" t="s">
        <v>28</v>
      </c>
      <c r="Q38" s="190">
        <f>+Q39</f>
        <v>20</v>
      </c>
      <c r="R38" s="190">
        <f t="shared" ref="R38:AD38" si="22">+R39</f>
        <v>700</v>
      </c>
      <c r="S38" s="190">
        <f t="shared" si="22"/>
        <v>720</v>
      </c>
      <c r="T38" s="190">
        <f t="shared" si="22"/>
        <v>0</v>
      </c>
      <c r="U38" s="190">
        <f t="shared" si="22"/>
        <v>0</v>
      </c>
      <c r="V38" s="190">
        <f t="shared" si="22"/>
        <v>0</v>
      </c>
      <c r="W38" s="190">
        <f t="shared" si="22"/>
        <v>0</v>
      </c>
      <c r="X38" s="190">
        <f t="shared" si="22"/>
        <v>0</v>
      </c>
      <c r="Y38" s="190">
        <f t="shared" si="22"/>
        <v>0</v>
      </c>
      <c r="Z38" s="190">
        <f t="shared" si="22"/>
        <v>711</v>
      </c>
      <c r="AA38" s="190">
        <f t="shared" si="22"/>
        <v>1000</v>
      </c>
      <c r="AB38" s="190">
        <f>+AB39</f>
        <v>1010</v>
      </c>
      <c r="AC38" s="244">
        <f t="shared" si="22"/>
        <v>10</v>
      </c>
      <c r="AD38" s="244">
        <f t="shared" si="22"/>
        <v>10</v>
      </c>
    </row>
    <row r="39" spans="1:31" s="218" customFormat="1" ht="20.25" customHeight="1" x14ac:dyDescent="0.25">
      <c r="A39" s="192"/>
      <c r="B39" s="192"/>
      <c r="C39" s="219"/>
      <c r="D39" s="219"/>
      <c r="E39" s="219"/>
      <c r="F39" s="211"/>
      <c r="G39" s="211"/>
      <c r="H39" s="212"/>
      <c r="I39" s="213"/>
      <c r="J39" s="214"/>
      <c r="K39" s="214">
        <v>641</v>
      </c>
      <c r="L39" s="214"/>
      <c r="M39" s="214"/>
      <c r="N39" s="215"/>
      <c r="O39" s="220" t="s">
        <v>41</v>
      </c>
      <c r="P39" s="216" t="s">
        <v>422</v>
      </c>
      <c r="Q39" s="217">
        <f>Q40+Q43+Q44</f>
        <v>20</v>
      </c>
      <c r="R39" s="217">
        <f t="shared" ref="R39:AB39" si="23">R40+R43+R44</f>
        <v>700</v>
      </c>
      <c r="S39" s="217">
        <f t="shared" si="23"/>
        <v>720</v>
      </c>
      <c r="T39" s="217">
        <f t="shared" si="23"/>
        <v>0</v>
      </c>
      <c r="U39" s="217">
        <f t="shared" si="23"/>
        <v>0</v>
      </c>
      <c r="V39" s="217">
        <f t="shared" si="23"/>
        <v>0</v>
      </c>
      <c r="W39" s="217">
        <f t="shared" si="23"/>
        <v>0</v>
      </c>
      <c r="X39" s="217">
        <f t="shared" si="23"/>
        <v>0</v>
      </c>
      <c r="Y39" s="217">
        <f t="shared" si="23"/>
        <v>0</v>
      </c>
      <c r="Z39" s="217">
        <f t="shared" si="23"/>
        <v>711</v>
      </c>
      <c r="AA39" s="217">
        <f t="shared" si="23"/>
        <v>1000</v>
      </c>
      <c r="AB39" s="217">
        <f t="shared" si="23"/>
        <v>1010</v>
      </c>
      <c r="AC39" s="245">
        <f t="shared" ref="AC39:AD39" si="24">AC40+AC43+AC44</f>
        <v>10</v>
      </c>
      <c r="AD39" s="245">
        <f t="shared" si="24"/>
        <v>10</v>
      </c>
    </row>
    <row r="40" spans="1:31" s="118" customFormat="1" ht="20.25" customHeight="1" x14ac:dyDescent="0.25">
      <c r="A40" s="187"/>
      <c r="B40" s="187"/>
      <c r="C40" s="187"/>
      <c r="D40" s="202"/>
      <c r="E40" s="202"/>
      <c r="F40" s="204"/>
      <c r="G40" s="204"/>
      <c r="H40" s="205"/>
      <c r="I40" s="128"/>
      <c r="J40" s="135"/>
      <c r="K40" s="135"/>
      <c r="L40" s="135">
        <v>6413</v>
      </c>
      <c r="M40" s="135"/>
      <c r="N40" s="136"/>
      <c r="O40" s="12" t="s">
        <v>41</v>
      </c>
      <c r="P40" s="131" t="s">
        <v>423</v>
      </c>
      <c r="Q40" s="137">
        <f t="shared" ref="Q40:AD41" si="25">Q41</f>
        <v>20</v>
      </c>
      <c r="R40" s="137">
        <f t="shared" si="25"/>
        <v>0</v>
      </c>
      <c r="S40" s="137">
        <f t="shared" si="25"/>
        <v>20</v>
      </c>
      <c r="T40" s="137">
        <f t="shared" si="25"/>
        <v>0</v>
      </c>
      <c r="U40" s="137">
        <f t="shared" si="25"/>
        <v>0</v>
      </c>
      <c r="V40" s="137">
        <f t="shared" si="25"/>
        <v>0</v>
      </c>
      <c r="W40" s="137">
        <f t="shared" si="25"/>
        <v>0</v>
      </c>
      <c r="X40" s="137">
        <f t="shared" si="25"/>
        <v>0</v>
      </c>
      <c r="Y40" s="137">
        <f t="shared" si="25"/>
        <v>0</v>
      </c>
      <c r="Z40" s="137">
        <f t="shared" si="25"/>
        <v>18</v>
      </c>
      <c r="AA40" s="137">
        <f t="shared" si="25"/>
        <v>50</v>
      </c>
      <c r="AB40" s="137">
        <f t="shared" si="25"/>
        <v>10</v>
      </c>
      <c r="AC40" s="246">
        <f t="shared" si="25"/>
        <v>10</v>
      </c>
      <c r="AD40" s="246">
        <f t="shared" si="25"/>
        <v>10</v>
      </c>
    </row>
    <row r="41" spans="1:31" s="118" customFormat="1" ht="20.25" customHeight="1" x14ac:dyDescent="0.25">
      <c r="A41" s="187"/>
      <c r="B41" s="187"/>
      <c r="C41" s="187"/>
      <c r="D41" s="187"/>
      <c r="E41" s="202"/>
      <c r="F41" s="204"/>
      <c r="G41" s="204"/>
      <c r="H41" s="205"/>
      <c r="I41" s="128"/>
      <c r="J41" s="135"/>
      <c r="K41" s="135"/>
      <c r="L41" s="135"/>
      <c r="M41" s="198">
        <v>64132</v>
      </c>
      <c r="N41" s="199"/>
      <c r="O41" s="200" t="s">
        <v>41</v>
      </c>
      <c r="P41" s="199" t="s">
        <v>424</v>
      </c>
      <c r="Q41" s="201">
        <f>Q42</f>
        <v>20</v>
      </c>
      <c r="R41" s="201">
        <f t="shared" si="25"/>
        <v>0</v>
      </c>
      <c r="S41" s="201">
        <f t="shared" si="25"/>
        <v>20</v>
      </c>
      <c r="T41" s="201">
        <f t="shared" si="25"/>
        <v>0</v>
      </c>
      <c r="U41" s="201">
        <f t="shared" si="25"/>
        <v>0</v>
      </c>
      <c r="V41" s="201">
        <f t="shared" si="25"/>
        <v>0</v>
      </c>
      <c r="W41" s="201">
        <f t="shared" si="25"/>
        <v>0</v>
      </c>
      <c r="X41" s="201">
        <f t="shared" si="25"/>
        <v>0</v>
      </c>
      <c r="Y41" s="201">
        <f t="shared" si="25"/>
        <v>0</v>
      </c>
      <c r="Z41" s="201">
        <f t="shared" si="25"/>
        <v>18</v>
      </c>
      <c r="AA41" s="201">
        <f t="shared" si="25"/>
        <v>50</v>
      </c>
      <c r="AB41" s="201">
        <f t="shared" si="25"/>
        <v>10</v>
      </c>
      <c r="AC41" s="247">
        <f t="shared" si="25"/>
        <v>10</v>
      </c>
      <c r="AD41" s="247">
        <f t="shared" si="25"/>
        <v>10</v>
      </c>
    </row>
    <row r="42" spans="1:31" s="118" customFormat="1" ht="20.25" customHeight="1" x14ac:dyDescent="0.25">
      <c r="A42" s="187"/>
      <c r="B42" s="187"/>
      <c r="C42" s="187"/>
      <c r="D42" s="187"/>
      <c r="E42" s="187"/>
      <c r="F42" s="204"/>
      <c r="G42" s="204"/>
      <c r="H42" s="205"/>
      <c r="I42" s="128"/>
      <c r="J42" s="135"/>
      <c r="K42" s="135"/>
      <c r="L42" s="135"/>
      <c r="M42" s="11"/>
      <c r="N42" s="175">
        <v>641320</v>
      </c>
      <c r="O42" s="176" t="s">
        <v>41</v>
      </c>
      <c r="P42" s="177" t="s">
        <v>424</v>
      </c>
      <c r="Q42" s="178">
        <v>20</v>
      </c>
      <c r="R42" s="178">
        <f>S42-Q42</f>
        <v>0</v>
      </c>
      <c r="S42" s="178">
        <v>20</v>
      </c>
      <c r="T42" s="178"/>
      <c r="U42" s="178"/>
      <c r="V42" s="178"/>
      <c r="W42" s="178"/>
      <c r="X42" s="178"/>
      <c r="Y42" s="178"/>
      <c r="Z42" s="178">
        <v>18</v>
      </c>
      <c r="AA42" s="178">
        <v>50</v>
      </c>
      <c r="AB42" s="178">
        <v>10</v>
      </c>
      <c r="AC42" s="248">
        <v>10</v>
      </c>
      <c r="AD42" s="248">
        <v>10</v>
      </c>
      <c r="AE42" s="118" t="s">
        <v>493</v>
      </c>
    </row>
    <row r="43" spans="1:31" s="118" customFormat="1" ht="20.25" customHeight="1" x14ac:dyDescent="0.25">
      <c r="A43" s="187"/>
      <c r="B43" s="187"/>
      <c r="C43" s="187"/>
      <c r="D43" s="202"/>
      <c r="E43" s="202"/>
      <c r="F43" s="204"/>
      <c r="G43" s="204"/>
      <c r="H43" s="205"/>
      <c r="I43" s="128"/>
      <c r="J43" s="135"/>
      <c r="K43" s="135"/>
      <c r="L43" s="135">
        <v>6414</v>
      </c>
      <c r="M43" s="135"/>
      <c r="N43" s="136"/>
      <c r="O43" s="12" t="s">
        <v>41</v>
      </c>
      <c r="P43" s="131" t="s">
        <v>425</v>
      </c>
      <c r="Q43" s="137">
        <v>0</v>
      </c>
      <c r="R43" s="137">
        <v>0</v>
      </c>
      <c r="S43" s="137">
        <v>0</v>
      </c>
      <c r="T43" s="137">
        <v>0</v>
      </c>
      <c r="U43" s="137">
        <v>0</v>
      </c>
      <c r="V43" s="137">
        <v>0</v>
      </c>
      <c r="W43" s="137">
        <v>0</v>
      </c>
      <c r="X43" s="137">
        <v>0</v>
      </c>
      <c r="Y43" s="137">
        <v>0</v>
      </c>
      <c r="Z43" s="137">
        <v>0</v>
      </c>
      <c r="AA43" s="137">
        <v>0</v>
      </c>
      <c r="AB43" s="137">
        <v>0</v>
      </c>
      <c r="AC43" s="246">
        <v>0</v>
      </c>
      <c r="AD43" s="246">
        <v>0</v>
      </c>
    </row>
    <row r="44" spans="1:31" s="118" customFormat="1" ht="20.25" customHeight="1" x14ac:dyDescent="0.25">
      <c r="A44" s="187"/>
      <c r="B44" s="187"/>
      <c r="C44" s="187"/>
      <c r="D44" s="202"/>
      <c r="E44" s="202"/>
      <c r="F44" s="204"/>
      <c r="G44" s="204"/>
      <c r="H44" s="205"/>
      <c r="I44" s="128"/>
      <c r="J44" s="135"/>
      <c r="K44" s="135"/>
      <c r="L44" s="135">
        <v>6416</v>
      </c>
      <c r="M44" s="135"/>
      <c r="N44" s="136"/>
      <c r="O44" s="12" t="s">
        <v>41</v>
      </c>
      <c r="P44" s="131" t="s">
        <v>426</v>
      </c>
      <c r="Q44" s="137">
        <f t="shared" ref="Q44:AD45" si="26">Q45</f>
        <v>0</v>
      </c>
      <c r="R44" s="137">
        <f t="shared" si="26"/>
        <v>700</v>
      </c>
      <c r="S44" s="137">
        <f t="shared" si="26"/>
        <v>700</v>
      </c>
      <c r="T44" s="137">
        <f t="shared" si="26"/>
        <v>0</v>
      </c>
      <c r="U44" s="137">
        <f t="shared" si="26"/>
        <v>0</v>
      </c>
      <c r="V44" s="137">
        <f t="shared" si="26"/>
        <v>0</v>
      </c>
      <c r="W44" s="137">
        <f t="shared" si="26"/>
        <v>0</v>
      </c>
      <c r="X44" s="137">
        <f t="shared" si="26"/>
        <v>0</v>
      </c>
      <c r="Y44" s="137">
        <f t="shared" si="26"/>
        <v>0</v>
      </c>
      <c r="Z44" s="137">
        <f t="shared" si="26"/>
        <v>693</v>
      </c>
      <c r="AA44" s="137">
        <f t="shared" si="26"/>
        <v>950</v>
      </c>
      <c r="AB44" s="137">
        <f t="shared" si="26"/>
        <v>1000</v>
      </c>
      <c r="AC44" s="246">
        <f t="shared" si="26"/>
        <v>0</v>
      </c>
      <c r="AD44" s="246">
        <f t="shared" si="26"/>
        <v>0</v>
      </c>
    </row>
    <row r="45" spans="1:31" s="118" customFormat="1" ht="25.5" x14ac:dyDescent="0.25">
      <c r="A45" s="187"/>
      <c r="B45" s="187"/>
      <c r="C45" s="187"/>
      <c r="D45" s="187"/>
      <c r="E45" s="202"/>
      <c r="F45" s="204"/>
      <c r="G45" s="204"/>
      <c r="H45" s="205"/>
      <c r="I45" s="128"/>
      <c r="J45" s="135"/>
      <c r="K45" s="135"/>
      <c r="L45" s="135"/>
      <c r="M45" s="198">
        <v>64163</v>
      </c>
      <c r="N45" s="199"/>
      <c r="O45" s="200" t="s">
        <v>41</v>
      </c>
      <c r="P45" s="199" t="s">
        <v>427</v>
      </c>
      <c r="Q45" s="201">
        <f>Q46</f>
        <v>0</v>
      </c>
      <c r="R45" s="201">
        <f t="shared" si="26"/>
        <v>700</v>
      </c>
      <c r="S45" s="201">
        <f t="shared" si="26"/>
        <v>700</v>
      </c>
      <c r="T45" s="201">
        <f t="shared" si="26"/>
        <v>0</v>
      </c>
      <c r="U45" s="201">
        <f t="shared" si="26"/>
        <v>0</v>
      </c>
      <c r="V45" s="201">
        <f t="shared" si="26"/>
        <v>0</v>
      </c>
      <c r="W45" s="201">
        <f t="shared" si="26"/>
        <v>0</v>
      </c>
      <c r="X45" s="201">
        <f t="shared" si="26"/>
        <v>0</v>
      </c>
      <c r="Y45" s="201">
        <f t="shared" si="26"/>
        <v>0</v>
      </c>
      <c r="Z45" s="201">
        <f t="shared" si="26"/>
        <v>693</v>
      </c>
      <c r="AA45" s="201">
        <f t="shared" si="26"/>
        <v>950</v>
      </c>
      <c r="AB45" s="201">
        <f t="shared" si="26"/>
        <v>1000</v>
      </c>
      <c r="AC45" s="247">
        <f t="shared" si="26"/>
        <v>0</v>
      </c>
      <c r="AD45" s="247">
        <f t="shared" si="26"/>
        <v>0</v>
      </c>
    </row>
    <row r="46" spans="1:31" s="118" customFormat="1" ht="20.25" customHeight="1" x14ac:dyDescent="0.25">
      <c r="A46" s="187"/>
      <c r="B46" s="187"/>
      <c r="C46" s="187"/>
      <c r="D46" s="187"/>
      <c r="E46" s="187"/>
      <c r="F46" s="204"/>
      <c r="G46" s="204"/>
      <c r="H46" s="205"/>
      <c r="I46" s="128"/>
      <c r="J46" s="135"/>
      <c r="K46" s="135"/>
      <c r="L46" s="135"/>
      <c r="M46" s="11"/>
      <c r="N46" s="175">
        <v>641630</v>
      </c>
      <c r="O46" s="176" t="s">
        <v>41</v>
      </c>
      <c r="P46" s="177" t="s">
        <v>428</v>
      </c>
      <c r="Q46" s="178">
        <v>0</v>
      </c>
      <c r="R46" s="178">
        <f>S46-Q46</f>
        <v>700</v>
      </c>
      <c r="S46" s="178">
        <v>700</v>
      </c>
      <c r="T46" s="178"/>
      <c r="U46" s="178"/>
      <c r="V46" s="178"/>
      <c r="W46" s="178"/>
      <c r="X46" s="178"/>
      <c r="Y46" s="178"/>
      <c r="Z46" s="178">
        <v>693</v>
      </c>
      <c r="AA46" s="178">
        <v>950</v>
      </c>
      <c r="AB46" s="178">
        <v>1000</v>
      </c>
      <c r="AC46" s="248"/>
      <c r="AD46" s="248"/>
      <c r="AE46" s="118" t="s">
        <v>501</v>
      </c>
    </row>
    <row r="47" spans="1:31" s="191" customFormat="1" ht="38.25" x14ac:dyDescent="0.25">
      <c r="A47" s="187"/>
      <c r="B47" s="202"/>
      <c r="C47" s="202"/>
      <c r="D47" s="202"/>
      <c r="E47" s="202"/>
      <c r="F47" s="204"/>
      <c r="G47" s="204"/>
      <c r="H47" s="205"/>
      <c r="I47" s="125"/>
      <c r="J47" s="125">
        <v>65</v>
      </c>
      <c r="K47" s="125"/>
      <c r="L47" s="125"/>
      <c r="M47" s="125"/>
      <c r="N47" s="125"/>
      <c r="O47" s="179" t="s">
        <v>42</v>
      </c>
      <c r="P47" s="189" t="s">
        <v>429</v>
      </c>
      <c r="Q47" s="190">
        <f>Q48</f>
        <v>0</v>
      </c>
      <c r="R47" s="190">
        <f t="shared" ref="R47:AD47" si="27">R48</f>
        <v>160000</v>
      </c>
      <c r="S47" s="190">
        <f t="shared" si="27"/>
        <v>160000</v>
      </c>
      <c r="T47" s="190">
        <f t="shared" si="27"/>
        <v>0</v>
      </c>
      <c r="U47" s="190">
        <f t="shared" si="27"/>
        <v>0</v>
      </c>
      <c r="V47" s="190">
        <f t="shared" si="27"/>
        <v>0</v>
      </c>
      <c r="W47" s="190">
        <f t="shared" si="27"/>
        <v>0</v>
      </c>
      <c r="X47" s="190">
        <f t="shared" si="27"/>
        <v>0</v>
      </c>
      <c r="Y47" s="190">
        <f t="shared" si="27"/>
        <v>0</v>
      </c>
      <c r="Z47" s="190">
        <f t="shared" si="27"/>
        <v>157462</v>
      </c>
      <c r="AA47" s="190">
        <f t="shared" si="27"/>
        <v>150000</v>
      </c>
      <c r="AB47" s="190">
        <f t="shared" si="27"/>
        <v>175000</v>
      </c>
      <c r="AC47" s="244">
        <f t="shared" si="27"/>
        <v>153000</v>
      </c>
      <c r="AD47" s="244">
        <f t="shared" si="27"/>
        <v>155000</v>
      </c>
    </row>
    <row r="48" spans="1:31" s="218" customFormat="1" ht="20.25" customHeight="1" x14ac:dyDescent="0.25">
      <c r="A48" s="192"/>
      <c r="B48" s="192"/>
      <c r="C48" s="219"/>
      <c r="D48" s="219"/>
      <c r="E48" s="219"/>
      <c r="F48" s="211"/>
      <c r="G48" s="211"/>
      <c r="H48" s="212"/>
      <c r="I48" s="213"/>
      <c r="J48" s="214"/>
      <c r="K48" s="214">
        <v>652</v>
      </c>
      <c r="L48" s="214"/>
      <c r="M48" s="214"/>
      <c r="N48" s="215"/>
      <c r="O48" s="220" t="s">
        <v>42</v>
      </c>
      <c r="P48" s="216" t="s">
        <v>430</v>
      </c>
      <c r="Q48" s="217">
        <f t="shared" ref="Q48:AD48" si="28">Q49</f>
        <v>0</v>
      </c>
      <c r="R48" s="217">
        <f t="shared" si="28"/>
        <v>160000</v>
      </c>
      <c r="S48" s="217">
        <f t="shared" si="28"/>
        <v>160000</v>
      </c>
      <c r="T48" s="217">
        <f t="shared" si="28"/>
        <v>0</v>
      </c>
      <c r="U48" s="217">
        <f t="shared" si="28"/>
        <v>0</v>
      </c>
      <c r="V48" s="217">
        <f t="shared" si="28"/>
        <v>0</v>
      </c>
      <c r="W48" s="217">
        <f t="shared" si="28"/>
        <v>0</v>
      </c>
      <c r="X48" s="217">
        <f t="shared" si="28"/>
        <v>0</v>
      </c>
      <c r="Y48" s="217">
        <f t="shared" si="28"/>
        <v>0</v>
      </c>
      <c r="Z48" s="217">
        <f t="shared" si="28"/>
        <v>157462</v>
      </c>
      <c r="AA48" s="217">
        <f t="shared" si="28"/>
        <v>150000</v>
      </c>
      <c r="AB48" s="217">
        <f t="shared" si="28"/>
        <v>175000</v>
      </c>
      <c r="AC48" s="245">
        <f t="shared" si="28"/>
        <v>153000</v>
      </c>
      <c r="AD48" s="245">
        <f t="shared" si="28"/>
        <v>155000</v>
      </c>
    </row>
    <row r="49" spans="1:31" s="118" customFormat="1" ht="20.25" customHeight="1" x14ac:dyDescent="0.25">
      <c r="A49" s="187"/>
      <c r="B49" s="187"/>
      <c r="C49" s="187"/>
      <c r="D49" s="202"/>
      <c r="E49" s="202"/>
      <c r="F49" s="204"/>
      <c r="G49" s="204"/>
      <c r="H49" s="205"/>
      <c r="I49" s="128"/>
      <c r="J49" s="135"/>
      <c r="K49" s="135"/>
      <c r="L49" s="135">
        <v>6526</v>
      </c>
      <c r="M49" s="135"/>
      <c r="N49" s="136"/>
      <c r="O49" s="12" t="s">
        <v>42</v>
      </c>
      <c r="P49" s="131" t="s">
        <v>431</v>
      </c>
      <c r="Q49" s="137">
        <f>Q55+Q50</f>
        <v>0</v>
      </c>
      <c r="R49" s="137">
        <f t="shared" ref="R49:AB49" si="29">R55+R50</f>
        <v>160000</v>
      </c>
      <c r="S49" s="137">
        <f t="shared" si="29"/>
        <v>160000</v>
      </c>
      <c r="T49" s="137">
        <f t="shared" si="29"/>
        <v>0</v>
      </c>
      <c r="U49" s="137">
        <f t="shared" si="29"/>
        <v>0</v>
      </c>
      <c r="V49" s="137">
        <f t="shared" si="29"/>
        <v>0</v>
      </c>
      <c r="W49" s="137">
        <f t="shared" si="29"/>
        <v>0</v>
      </c>
      <c r="X49" s="137">
        <f t="shared" si="29"/>
        <v>0</v>
      </c>
      <c r="Y49" s="137">
        <f t="shared" si="29"/>
        <v>0</v>
      </c>
      <c r="Z49" s="137">
        <f t="shared" si="29"/>
        <v>157462</v>
      </c>
      <c r="AA49" s="137">
        <f t="shared" si="29"/>
        <v>150000</v>
      </c>
      <c r="AB49" s="137">
        <f t="shared" si="29"/>
        <v>175000</v>
      </c>
      <c r="AC49" s="246">
        <f t="shared" ref="AC49:AD49" si="30">AC55+AC50</f>
        <v>153000</v>
      </c>
      <c r="AD49" s="246">
        <f t="shared" si="30"/>
        <v>155000</v>
      </c>
    </row>
    <row r="50" spans="1:31" s="118" customFormat="1" ht="20.25" customHeight="1" x14ac:dyDescent="0.25">
      <c r="A50" s="187"/>
      <c r="B50" s="187"/>
      <c r="C50" s="187"/>
      <c r="D50" s="187"/>
      <c r="E50" s="202"/>
      <c r="F50" s="204"/>
      <c r="G50" s="204"/>
      <c r="H50" s="205"/>
      <c r="I50" s="128"/>
      <c r="J50" s="135"/>
      <c r="K50" s="135"/>
      <c r="L50" s="135"/>
      <c r="M50" s="198">
        <v>65264</v>
      </c>
      <c r="N50" s="199"/>
      <c r="O50" s="200" t="s">
        <v>42</v>
      </c>
      <c r="P50" s="199" t="s">
        <v>432</v>
      </c>
      <c r="Q50" s="201">
        <f>Q51+Q52+Q53</f>
        <v>0</v>
      </c>
      <c r="R50" s="201">
        <f t="shared" ref="R50:AA50" si="31">R51+R52+R53</f>
        <v>160000</v>
      </c>
      <c r="S50" s="201">
        <f t="shared" si="31"/>
        <v>160000</v>
      </c>
      <c r="T50" s="201">
        <f t="shared" si="31"/>
        <v>0</v>
      </c>
      <c r="U50" s="201">
        <f t="shared" si="31"/>
        <v>0</v>
      </c>
      <c r="V50" s="201">
        <f t="shared" si="31"/>
        <v>0</v>
      </c>
      <c r="W50" s="201">
        <f t="shared" si="31"/>
        <v>0</v>
      </c>
      <c r="X50" s="201">
        <f t="shared" si="31"/>
        <v>0</v>
      </c>
      <c r="Y50" s="201">
        <f t="shared" si="31"/>
        <v>0</v>
      </c>
      <c r="Z50" s="201">
        <f t="shared" si="31"/>
        <v>157462</v>
      </c>
      <c r="AA50" s="201">
        <f t="shared" si="31"/>
        <v>150000</v>
      </c>
      <c r="AB50" s="201">
        <f>AB51+AB52+AB53+AB54</f>
        <v>175000</v>
      </c>
      <c r="AC50" s="247">
        <f t="shared" ref="AC50:AD50" si="32">AC51+AC52+AC53</f>
        <v>153000</v>
      </c>
      <c r="AD50" s="247">
        <f t="shared" si="32"/>
        <v>155000</v>
      </c>
      <c r="AE50" s="118" t="s">
        <v>495</v>
      </c>
    </row>
    <row r="51" spans="1:31" s="118" customFormat="1" ht="20.25" customHeight="1" x14ac:dyDescent="0.25">
      <c r="A51" s="187"/>
      <c r="B51" s="187"/>
      <c r="C51" s="187"/>
      <c r="D51" s="187"/>
      <c r="E51" s="187"/>
      <c r="F51" s="204"/>
      <c r="G51" s="204"/>
      <c r="H51" s="205"/>
      <c r="I51" s="128"/>
      <c r="J51" s="135"/>
      <c r="K51" s="135"/>
      <c r="L51" s="135"/>
      <c r="M51" s="11"/>
      <c r="N51" s="175">
        <v>652640</v>
      </c>
      <c r="O51" s="176" t="s">
        <v>42</v>
      </c>
      <c r="P51" s="177" t="s">
        <v>445</v>
      </c>
      <c r="Q51" s="178">
        <v>0</v>
      </c>
      <c r="R51" s="178">
        <f>S51-Q51</f>
        <v>160000</v>
      </c>
      <c r="S51" s="178">
        <v>160000</v>
      </c>
      <c r="T51" s="178"/>
      <c r="U51" s="178"/>
      <c r="V51" s="178"/>
      <c r="W51" s="178"/>
      <c r="X51" s="178"/>
      <c r="Y51" s="178"/>
      <c r="Z51" s="178">
        <v>145958</v>
      </c>
      <c r="AA51" s="178">
        <v>150000</v>
      </c>
      <c r="AB51" s="178">
        <v>141000</v>
      </c>
      <c r="AC51" s="248">
        <v>153000</v>
      </c>
      <c r="AD51" s="248">
        <v>155000</v>
      </c>
    </row>
    <row r="52" spans="1:31" s="118" customFormat="1" ht="20.25" customHeight="1" x14ac:dyDescent="0.25">
      <c r="A52" s="187"/>
      <c r="B52" s="187"/>
      <c r="C52" s="187"/>
      <c r="D52" s="187"/>
      <c r="E52" s="187"/>
      <c r="F52" s="204"/>
      <c r="G52" s="204"/>
      <c r="H52" s="205"/>
      <c r="I52" s="128"/>
      <c r="J52" s="135"/>
      <c r="K52" s="135"/>
      <c r="L52" s="135"/>
      <c r="M52" s="11"/>
      <c r="N52" s="175">
        <v>652640</v>
      </c>
      <c r="O52" s="176" t="s">
        <v>42</v>
      </c>
      <c r="P52" s="177" t="s">
        <v>446</v>
      </c>
      <c r="Q52" s="178"/>
      <c r="R52" s="178"/>
      <c r="S52" s="178"/>
      <c r="T52" s="178"/>
      <c r="U52" s="178"/>
      <c r="V52" s="178"/>
      <c r="W52" s="178"/>
      <c r="X52" s="178"/>
      <c r="Y52" s="178"/>
      <c r="Z52" s="178">
        <v>7623</v>
      </c>
      <c r="AA52" s="178">
        <f t="shared" ref="AA52:AA53" si="33">+Q52</f>
        <v>0</v>
      </c>
      <c r="AB52" s="178">
        <v>29000</v>
      </c>
      <c r="AC52" s="248"/>
      <c r="AD52" s="248"/>
    </row>
    <row r="53" spans="1:31" s="118" customFormat="1" ht="20.25" customHeight="1" x14ac:dyDescent="0.25">
      <c r="A53" s="187"/>
      <c r="B53" s="187"/>
      <c r="C53" s="187"/>
      <c r="D53" s="187"/>
      <c r="E53" s="187"/>
      <c r="F53" s="204"/>
      <c r="G53" s="204"/>
      <c r="H53" s="205"/>
      <c r="I53" s="128"/>
      <c r="J53" s="135"/>
      <c r="K53" s="135"/>
      <c r="L53" s="135"/>
      <c r="M53" s="11"/>
      <c r="N53" s="175">
        <v>652640</v>
      </c>
      <c r="O53" s="176" t="s">
        <v>42</v>
      </c>
      <c r="P53" s="177" t="s">
        <v>447</v>
      </c>
      <c r="Q53" s="178"/>
      <c r="R53" s="178"/>
      <c r="S53" s="178"/>
      <c r="T53" s="178"/>
      <c r="U53" s="178"/>
      <c r="V53" s="178"/>
      <c r="W53" s="178"/>
      <c r="X53" s="178"/>
      <c r="Y53" s="178"/>
      <c r="Z53" s="178">
        <v>3881</v>
      </c>
      <c r="AA53" s="178">
        <f t="shared" si="33"/>
        <v>0</v>
      </c>
      <c r="AB53" s="178">
        <v>3000</v>
      </c>
      <c r="AC53" s="248"/>
      <c r="AD53" s="248"/>
    </row>
    <row r="54" spans="1:31" s="118" customFormat="1" ht="20.25" customHeight="1" x14ac:dyDescent="0.25">
      <c r="A54" s="187"/>
      <c r="B54" s="187"/>
      <c r="C54" s="187"/>
      <c r="D54" s="187"/>
      <c r="E54" s="187"/>
      <c r="F54" s="204"/>
      <c r="G54" s="204"/>
      <c r="H54" s="205"/>
      <c r="I54" s="128"/>
      <c r="J54" s="135"/>
      <c r="K54" s="135"/>
      <c r="L54" s="135"/>
      <c r="M54" s="11"/>
      <c r="N54" s="175">
        <v>652640</v>
      </c>
      <c r="O54" s="176" t="s">
        <v>42</v>
      </c>
      <c r="P54" s="177" t="s">
        <v>494</v>
      </c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>
        <v>2000</v>
      </c>
      <c r="AC54" s="248"/>
      <c r="AD54" s="248"/>
    </row>
    <row r="55" spans="1:31" s="118" customFormat="1" ht="20.25" hidden="1" customHeight="1" x14ac:dyDescent="0.25">
      <c r="A55" s="187"/>
      <c r="B55" s="187"/>
      <c r="C55" s="187"/>
      <c r="D55" s="187"/>
      <c r="E55" s="202"/>
      <c r="F55" s="204"/>
      <c r="G55" s="204"/>
      <c r="H55" s="205"/>
      <c r="I55" s="128"/>
      <c r="J55" s="135"/>
      <c r="K55" s="135"/>
      <c r="L55" s="135"/>
      <c r="M55" s="198">
        <v>65267</v>
      </c>
      <c r="N55" s="199"/>
      <c r="O55" s="200" t="s">
        <v>42</v>
      </c>
      <c r="P55" s="199" t="s">
        <v>433</v>
      </c>
      <c r="Q55" s="201">
        <f>Q56</f>
        <v>0</v>
      </c>
      <c r="R55" s="201">
        <f t="shared" ref="R55:AD55" si="34">R56</f>
        <v>0</v>
      </c>
      <c r="S55" s="201">
        <f t="shared" si="34"/>
        <v>0</v>
      </c>
      <c r="T55" s="201">
        <f t="shared" si="34"/>
        <v>0</v>
      </c>
      <c r="U55" s="201">
        <f t="shared" si="34"/>
        <v>0</v>
      </c>
      <c r="V55" s="201">
        <f t="shared" si="34"/>
        <v>0</v>
      </c>
      <c r="W55" s="201">
        <f t="shared" si="34"/>
        <v>0</v>
      </c>
      <c r="X55" s="201">
        <f t="shared" si="34"/>
        <v>0</v>
      </c>
      <c r="Y55" s="201">
        <f t="shared" si="34"/>
        <v>0</v>
      </c>
      <c r="Z55" s="201">
        <f t="shared" si="34"/>
        <v>0</v>
      </c>
      <c r="AA55" s="201">
        <f t="shared" si="34"/>
        <v>0</v>
      </c>
      <c r="AB55" s="201">
        <f t="shared" si="34"/>
        <v>0</v>
      </c>
      <c r="AC55" s="247">
        <f t="shared" si="34"/>
        <v>0</v>
      </c>
      <c r="AD55" s="247">
        <f t="shared" si="34"/>
        <v>0</v>
      </c>
    </row>
    <row r="56" spans="1:31" s="118" customFormat="1" ht="20.25" hidden="1" customHeight="1" x14ac:dyDescent="0.25">
      <c r="A56" s="187"/>
      <c r="B56" s="187"/>
      <c r="C56" s="187"/>
      <c r="D56" s="187"/>
      <c r="E56" s="187"/>
      <c r="F56" s="204"/>
      <c r="G56" s="204"/>
      <c r="H56" s="205"/>
      <c r="I56" s="128"/>
      <c r="J56" s="135"/>
      <c r="K56" s="135"/>
      <c r="L56" s="135"/>
      <c r="M56" s="11"/>
      <c r="N56" s="175">
        <v>652670</v>
      </c>
      <c r="O56" s="176" t="s">
        <v>42</v>
      </c>
      <c r="P56" s="177" t="s">
        <v>433</v>
      </c>
      <c r="Q56" s="178">
        <v>0</v>
      </c>
      <c r="R56" s="178">
        <f>S56-Q56</f>
        <v>0</v>
      </c>
      <c r="S56" s="178">
        <v>0</v>
      </c>
      <c r="T56" s="178"/>
      <c r="U56" s="178"/>
      <c r="V56" s="178"/>
      <c r="W56" s="178"/>
      <c r="X56" s="178"/>
      <c r="Y56" s="178"/>
      <c r="Z56" s="178"/>
      <c r="AA56" s="178">
        <f>+Q56</f>
        <v>0</v>
      </c>
      <c r="AB56" s="178"/>
      <c r="AC56" s="248"/>
      <c r="AD56" s="248"/>
    </row>
    <row r="57" spans="1:31" s="191" customFormat="1" ht="25.5" x14ac:dyDescent="0.25">
      <c r="A57" s="187"/>
      <c r="B57" s="202"/>
      <c r="C57" s="202"/>
      <c r="D57" s="202"/>
      <c r="E57" s="202"/>
      <c r="F57" s="204"/>
      <c r="G57" s="204"/>
      <c r="H57" s="205"/>
      <c r="I57" s="125"/>
      <c r="J57" s="125">
        <v>66</v>
      </c>
      <c r="K57" s="125"/>
      <c r="L57" s="125"/>
      <c r="M57" s="125"/>
      <c r="N57" s="125"/>
      <c r="O57" s="179" t="s">
        <v>41</v>
      </c>
      <c r="P57" s="189" t="s">
        <v>36</v>
      </c>
      <c r="Q57" s="190">
        <f>Q58</f>
        <v>1000000</v>
      </c>
      <c r="R57" s="190">
        <f t="shared" ref="R57:AD57" si="35">R58</f>
        <v>-18478</v>
      </c>
      <c r="S57" s="190">
        <f t="shared" si="35"/>
        <v>981522</v>
      </c>
      <c r="T57" s="190">
        <f t="shared" si="35"/>
        <v>0</v>
      </c>
      <c r="U57" s="190">
        <f t="shared" si="35"/>
        <v>0</v>
      </c>
      <c r="V57" s="190">
        <f t="shared" si="35"/>
        <v>0</v>
      </c>
      <c r="W57" s="190">
        <f t="shared" si="35"/>
        <v>0</v>
      </c>
      <c r="X57" s="190">
        <f t="shared" si="35"/>
        <v>0</v>
      </c>
      <c r="Y57" s="190">
        <f t="shared" si="35"/>
        <v>0</v>
      </c>
      <c r="Z57" s="190">
        <f t="shared" si="35"/>
        <v>971622</v>
      </c>
      <c r="AA57" s="190">
        <f t="shared" si="35"/>
        <v>991133</v>
      </c>
      <c r="AB57" s="190">
        <f t="shared" si="35"/>
        <v>1000000</v>
      </c>
      <c r="AC57" s="244">
        <f t="shared" si="35"/>
        <v>1025000</v>
      </c>
      <c r="AD57" s="244">
        <f t="shared" si="35"/>
        <v>1050000</v>
      </c>
    </row>
    <row r="58" spans="1:31" s="218" customFormat="1" ht="20.25" customHeight="1" x14ac:dyDescent="0.25">
      <c r="A58" s="192"/>
      <c r="B58" s="192"/>
      <c r="C58" s="219"/>
      <c r="D58" s="219"/>
      <c r="E58" s="219"/>
      <c r="F58" s="211"/>
      <c r="G58" s="211"/>
      <c r="H58" s="212"/>
      <c r="I58" s="213"/>
      <c r="J58" s="214"/>
      <c r="K58" s="214">
        <v>661</v>
      </c>
      <c r="L58" s="214"/>
      <c r="M58" s="214"/>
      <c r="N58" s="215"/>
      <c r="O58" s="220" t="s">
        <v>41</v>
      </c>
      <c r="P58" s="216" t="s">
        <v>434</v>
      </c>
      <c r="Q58" s="217">
        <f t="shared" ref="Q58:AD60" si="36">Q59</f>
        <v>1000000</v>
      </c>
      <c r="R58" s="217">
        <f t="shared" si="36"/>
        <v>-18478</v>
      </c>
      <c r="S58" s="217">
        <f t="shared" si="36"/>
        <v>981522</v>
      </c>
      <c r="T58" s="217">
        <f t="shared" si="36"/>
        <v>0</v>
      </c>
      <c r="U58" s="217">
        <f t="shared" si="36"/>
        <v>0</v>
      </c>
      <c r="V58" s="217">
        <f t="shared" si="36"/>
        <v>0</v>
      </c>
      <c r="W58" s="217">
        <f t="shared" si="36"/>
        <v>0</v>
      </c>
      <c r="X58" s="217">
        <f t="shared" si="36"/>
        <v>0</v>
      </c>
      <c r="Y58" s="217">
        <f t="shared" si="36"/>
        <v>0</v>
      </c>
      <c r="Z58" s="217">
        <f t="shared" si="36"/>
        <v>971622</v>
      </c>
      <c r="AA58" s="217">
        <f t="shared" si="36"/>
        <v>991133</v>
      </c>
      <c r="AB58" s="217">
        <f t="shared" si="36"/>
        <v>1000000</v>
      </c>
      <c r="AC58" s="245">
        <f t="shared" si="36"/>
        <v>1025000</v>
      </c>
      <c r="AD58" s="245">
        <f t="shared" si="36"/>
        <v>1050000</v>
      </c>
    </row>
    <row r="59" spans="1:31" s="118" customFormat="1" ht="20.25" customHeight="1" x14ac:dyDescent="0.25">
      <c r="A59" s="187"/>
      <c r="B59" s="187"/>
      <c r="C59" s="187"/>
      <c r="D59" s="202"/>
      <c r="E59" s="202"/>
      <c r="F59" s="204"/>
      <c r="G59" s="204"/>
      <c r="H59" s="205"/>
      <c r="I59" s="128"/>
      <c r="J59" s="135"/>
      <c r="K59" s="135"/>
      <c r="L59" s="135">
        <v>6615</v>
      </c>
      <c r="M59" s="135"/>
      <c r="N59" s="136"/>
      <c r="O59" s="12" t="s">
        <v>41</v>
      </c>
      <c r="P59" s="131" t="s">
        <v>435</v>
      </c>
      <c r="Q59" s="137">
        <f>Q60</f>
        <v>1000000</v>
      </c>
      <c r="R59" s="137">
        <f t="shared" si="36"/>
        <v>-18478</v>
      </c>
      <c r="S59" s="137">
        <f t="shared" si="36"/>
        <v>981522</v>
      </c>
      <c r="T59" s="137">
        <f t="shared" si="36"/>
        <v>0</v>
      </c>
      <c r="U59" s="137">
        <f t="shared" si="36"/>
        <v>0</v>
      </c>
      <c r="V59" s="137">
        <f t="shared" si="36"/>
        <v>0</v>
      </c>
      <c r="W59" s="137">
        <f t="shared" si="36"/>
        <v>0</v>
      </c>
      <c r="X59" s="137">
        <f t="shared" si="36"/>
        <v>0</v>
      </c>
      <c r="Y59" s="137">
        <f t="shared" si="36"/>
        <v>0</v>
      </c>
      <c r="Z59" s="137">
        <f t="shared" si="36"/>
        <v>971622</v>
      </c>
      <c r="AA59" s="137">
        <f t="shared" si="36"/>
        <v>991133</v>
      </c>
      <c r="AB59" s="137">
        <f t="shared" si="36"/>
        <v>1000000</v>
      </c>
      <c r="AC59" s="246">
        <f t="shared" si="36"/>
        <v>1025000</v>
      </c>
      <c r="AD59" s="246">
        <f t="shared" si="36"/>
        <v>1050000</v>
      </c>
    </row>
    <row r="60" spans="1:31" s="118" customFormat="1" ht="20.25" customHeight="1" x14ac:dyDescent="0.25">
      <c r="A60" s="187"/>
      <c r="B60" s="187"/>
      <c r="C60" s="187"/>
      <c r="D60" s="187"/>
      <c r="E60" s="202"/>
      <c r="F60" s="204"/>
      <c r="G60" s="204"/>
      <c r="H60" s="205"/>
      <c r="I60" s="128"/>
      <c r="J60" s="135"/>
      <c r="K60" s="135"/>
      <c r="L60" s="135"/>
      <c r="M60" s="198">
        <v>66151</v>
      </c>
      <c r="N60" s="199"/>
      <c r="O60" s="200" t="s">
        <v>41</v>
      </c>
      <c r="P60" s="199" t="s">
        <v>435</v>
      </c>
      <c r="Q60" s="201">
        <f>Q61</f>
        <v>1000000</v>
      </c>
      <c r="R60" s="201">
        <f t="shared" si="36"/>
        <v>-18478</v>
      </c>
      <c r="S60" s="201">
        <f t="shared" si="36"/>
        <v>981522</v>
      </c>
      <c r="T60" s="201">
        <f t="shared" si="36"/>
        <v>0</v>
      </c>
      <c r="U60" s="201">
        <f t="shared" si="36"/>
        <v>0</v>
      </c>
      <c r="V60" s="201">
        <f t="shared" si="36"/>
        <v>0</v>
      </c>
      <c r="W60" s="201">
        <f t="shared" si="36"/>
        <v>0</v>
      </c>
      <c r="X60" s="201">
        <f t="shared" si="36"/>
        <v>0</v>
      </c>
      <c r="Y60" s="201">
        <f t="shared" si="36"/>
        <v>0</v>
      </c>
      <c r="Z60" s="201">
        <f t="shared" si="36"/>
        <v>971622</v>
      </c>
      <c r="AA60" s="201">
        <f t="shared" si="36"/>
        <v>991133</v>
      </c>
      <c r="AB60" s="201">
        <f t="shared" si="36"/>
        <v>1000000</v>
      </c>
      <c r="AC60" s="247">
        <f t="shared" si="36"/>
        <v>1025000</v>
      </c>
      <c r="AD60" s="247">
        <f t="shared" si="36"/>
        <v>1050000</v>
      </c>
    </row>
    <row r="61" spans="1:31" s="118" customFormat="1" ht="20.25" customHeight="1" x14ac:dyDescent="0.25">
      <c r="A61" s="187"/>
      <c r="B61" s="187"/>
      <c r="C61" s="187"/>
      <c r="D61" s="187"/>
      <c r="E61" s="187"/>
      <c r="F61" s="204"/>
      <c r="G61" s="204"/>
      <c r="H61" s="205"/>
      <c r="I61" s="128"/>
      <c r="J61" s="135"/>
      <c r="K61" s="135"/>
      <c r="L61" s="135"/>
      <c r="M61" s="11"/>
      <c r="N61" s="175">
        <v>661510</v>
      </c>
      <c r="O61" s="176" t="s">
        <v>41</v>
      </c>
      <c r="P61" s="177" t="s">
        <v>435</v>
      </c>
      <c r="Q61" s="178">
        <v>1000000</v>
      </c>
      <c r="R61" s="178">
        <f>S61-Q61</f>
        <v>-18478</v>
      </c>
      <c r="S61" s="178">
        <v>981522</v>
      </c>
      <c r="T61" s="178"/>
      <c r="U61" s="178"/>
      <c r="V61" s="178"/>
      <c r="W61" s="178"/>
      <c r="X61" s="178"/>
      <c r="Y61" s="178"/>
      <c r="Z61" s="178">
        <v>971622</v>
      </c>
      <c r="AA61" s="178">
        <v>991133</v>
      </c>
      <c r="AB61" s="178">
        <v>1000000</v>
      </c>
      <c r="AC61" s="248">
        <v>1025000</v>
      </c>
      <c r="AD61" s="248">
        <v>1050000</v>
      </c>
    </row>
    <row r="62" spans="1:31" s="197" customFormat="1" ht="21.75" hidden="1" customHeight="1" x14ac:dyDescent="0.25">
      <c r="A62" s="192"/>
      <c r="B62" s="192"/>
      <c r="C62" s="192"/>
      <c r="D62" s="192"/>
      <c r="E62" s="202"/>
      <c r="F62" s="202"/>
      <c r="G62" s="202"/>
      <c r="H62" s="204"/>
      <c r="I62" s="342" t="s">
        <v>436</v>
      </c>
      <c r="J62" s="343"/>
      <c r="K62" s="343"/>
      <c r="L62" s="343"/>
      <c r="M62" s="343"/>
      <c r="N62" s="343"/>
      <c r="O62" s="344"/>
      <c r="P62" s="195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242"/>
      <c r="AD62" s="242"/>
    </row>
    <row r="63" spans="1:31" s="191" customFormat="1" ht="25.5" x14ac:dyDescent="0.25">
      <c r="A63" s="187"/>
      <c r="B63" s="202"/>
      <c r="C63" s="202"/>
      <c r="D63" s="202"/>
      <c r="E63" s="202"/>
      <c r="F63" s="204"/>
      <c r="G63" s="204"/>
      <c r="H63" s="205"/>
      <c r="I63" s="125"/>
      <c r="J63" s="125">
        <v>67</v>
      </c>
      <c r="K63" s="125"/>
      <c r="L63" s="125"/>
      <c r="M63" s="125"/>
      <c r="N63" s="125"/>
      <c r="O63" s="179" t="s">
        <v>44</v>
      </c>
      <c r="P63" s="189" t="s">
        <v>29</v>
      </c>
      <c r="Q63" s="190">
        <f>Q64+Q69</f>
        <v>1840000</v>
      </c>
      <c r="R63" s="190">
        <f t="shared" ref="R63:AB63" si="37">R64+R69</f>
        <v>-186222</v>
      </c>
      <c r="S63" s="190">
        <f t="shared" si="37"/>
        <v>1653778</v>
      </c>
      <c r="T63" s="190">
        <f t="shared" si="37"/>
        <v>0</v>
      </c>
      <c r="U63" s="190">
        <f t="shared" si="37"/>
        <v>0</v>
      </c>
      <c r="V63" s="190">
        <f t="shared" si="37"/>
        <v>0</v>
      </c>
      <c r="W63" s="190">
        <f t="shared" si="37"/>
        <v>0</v>
      </c>
      <c r="X63" s="190">
        <f t="shared" si="37"/>
        <v>0</v>
      </c>
      <c r="Y63" s="190">
        <f t="shared" si="37"/>
        <v>0</v>
      </c>
      <c r="Z63" s="190">
        <f t="shared" si="37"/>
        <v>1604009</v>
      </c>
      <c r="AA63" s="190">
        <f t="shared" si="37"/>
        <v>1690000</v>
      </c>
      <c r="AB63" s="190">
        <f t="shared" si="37"/>
        <v>2140000</v>
      </c>
      <c r="AC63" s="244">
        <f t="shared" ref="AC63:AD63" si="38">AC64+AC69</f>
        <v>1730840</v>
      </c>
      <c r="AD63" s="244">
        <f t="shared" si="38"/>
        <v>1761657</v>
      </c>
    </row>
    <row r="64" spans="1:31" s="218" customFormat="1" ht="25.5" x14ac:dyDescent="0.25">
      <c r="A64" s="192"/>
      <c r="B64" s="192"/>
      <c r="C64" s="219"/>
      <c r="D64" s="219"/>
      <c r="E64" s="219"/>
      <c r="F64" s="211"/>
      <c r="G64" s="211"/>
      <c r="H64" s="212"/>
      <c r="I64" s="213"/>
      <c r="J64" s="214"/>
      <c r="K64" s="214">
        <v>671</v>
      </c>
      <c r="L64" s="214"/>
      <c r="M64" s="214"/>
      <c r="N64" s="215"/>
      <c r="O64" s="220" t="s">
        <v>44</v>
      </c>
      <c r="P64" s="216" t="s">
        <v>437</v>
      </c>
      <c r="Q64" s="217">
        <f t="shared" ref="Q64:AD65" si="39">Q65</f>
        <v>40000</v>
      </c>
      <c r="R64" s="217">
        <f t="shared" si="39"/>
        <v>0</v>
      </c>
      <c r="S64" s="217">
        <f t="shared" si="39"/>
        <v>40000</v>
      </c>
      <c r="T64" s="217">
        <f t="shared" si="39"/>
        <v>0</v>
      </c>
      <c r="U64" s="217">
        <f t="shared" si="39"/>
        <v>0</v>
      </c>
      <c r="V64" s="217">
        <f t="shared" si="39"/>
        <v>0</v>
      </c>
      <c r="W64" s="217">
        <f t="shared" si="39"/>
        <v>0</v>
      </c>
      <c r="X64" s="217">
        <f t="shared" si="39"/>
        <v>0</v>
      </c>
      <c r="Y64" s="217">
        <f t="shared" si="39"/>
        <v>0</v>
      </c>
      <c r="Z64" s="217">
        <f t="shared" si="39"/>
        <v>40000</v>
      </c>
      <c r="AA64" s="217">
        <f t="shared" si="39"/>
        <v>40000</v>
      </c>
      <c r="AB64" s="217">
        <f t="shared" si="39"/>
        <v>40000</v>
      </c>
      <c r="AC64" s="245">
        <f t="shared" si="39"/>
        <v>50000</v>
      </c>
      <c r="AD64" s="245">
        <f t="shared" si="39"/>
        <v>55000</v>
      </c>
    </row>
    <row r="65" spans="1:31" s="118" customFormat="1" ht="25.5" x14ac:dyDescent="0.25">
      <c r="A65" s="187"/>
      <c r="B65" s="187"/>
      <c r="C65" s="187"/>
      <c r="D65" s="202"/>
      <c r="E65" s="202"/>
      <c r="F65" s="204"/>
      <c r="G65" s="204"/>
      <c r="H65" s="205"/>
      <c r="I65" s="128"/>
      <c r="J65" s="135"/>
      <c r="K65" s="135"/>
      <c r="L65" s="135">
        <v>6711</v>
      </c>
      <c r="M65" s="135"/>
      <c r="N65" s="136"/>
      <c r="O65" s="12" t="s">
        <v>44</v>
      </c>
      <c r="P65" s="131" t="s">
        <v>438</v>
      </c>
      <c r="Q65" s="137">
        <f>Q66</f>
        <v>40000</v>
      </c>
      <c r="R65" s="137">
        <f t="shared" si="39"/>
        <v>0</v>
      </c>
      <c r="S65" s="137">
        <f t="shared" si="39"/>
        <v>40000</v>
      </c>
      <c r="T65" s="137">
        <f t="shared" si="39"/>
        <v>0</v>
      </c>
      <c r="U65" s="137">
        <f t="shared" si="39"/>
        <v>0</v>
      </c>
      <c r="V65" s="137">
        <f t="shared" si="39"/>
        <v>0</v>
      </c>
      <c r="W65" s="137">
        <f t="shared" si="39"/>
        <v>0</v>
      </c>
      <c r="X65" s="137">
        <f t="shared" si="39"/>
        <v>0</v>
      </c>
      <c r="Y65" s="137">
        <f t="shared" si="39"/>
        <v>0</v>
      </c>
      <c r="Z65" s="137">
        <f t="shared" si="39"/>
        <v>40000</v>
      </c>
      <c r="AA65" s="137">
        <f t="shared" si="39"/>
        <v>40000</v>
      </c>
      <c r="AB65" s="137">
        <f t="shared" si="39"/>
        <v>40000</v>
      </c>
      <c r="AC65" s="246">
        <f t="shared" si="39"/>
        <v>50000</v>
      </c>
      <c r="AD65" s="246">
        <f t="shared" si="39"/>
        <v>55000</v>
      </c>
    </row>
    <row r="66" spans="1:31" s="118" customFormat="1" ht="25.5" x14ac:dyDescent="0.25">
      <c r="A66" s="187"/>
      <c r="B66" s="187"/>
      <c r="C66" s="187"/>
      <c r="D66" s="187"/>
      <c r="E66" s="202"/>
      <c r="F66" s="204"/>
      <c r="G66" s="204"/>
      <c r="H66" s="205"/>
      <c r="I66" s="128"/>
      <c r="J66" s="135"/>
      <c r="K66" s="135"/>
      <c r="L66" s="135"/>
      <c r="M66" s="198">
        <v>67111</v>
      </c>
      <c r="N66" s="199"/>
      <c r="O66" s="200" t="s">
        <v>44</v>
      </c>
      <c r="P66" s="199" t="s">
        <v>438</v>
      </c>
      <c r="Q66" s="201">
        <f>Q67+Q68</f>
        <v>40000</v>
      </c>
      <c r="R66" s="201">
        <f t="shared" ref="R66:AB66" si="40">R67+R68</f>
        <v>0</v>
      </c>
      <c r="S66" s="201">
        <f t="shared" si="40"/>
        <v>40000</v>
      </c>
      <c r="T66" s="201">
        <f t="shared" si="40"/>
        <v>0</v>
      </c>
      <c r="U66" s="201">
        <f t="shared" si="40"/>
        <v>0</v>
      </c>
      <c r="V66" s="201">
        <f t="shared" si="40"/>
        <v>0</v>
      </c>
      <c r="W66" s="201">
        <f t="shared" si="40"/>
        <v>0</v>
      </c>
      <c r="X66" s="201">
        <f t="shared" si="40"/>
        <v>0</v>
      </c>
      <c r="Y66" s="201">
        <f t="shared" si="40"/>
        <v>0</v>
      </c>
      <c r="Z66" s="201">
        <f t="shared" si="40"/>
        <v>40000</v>
      </c>
      <c r="AA66" s="201">
        <f t="shared" si="40"/>
        <v>40000</v>
      </c>
      <c r="AB66" s="201">
        <f t="shared" si="40"/>
        <v>40000</v>
      </c>
      <c r="AC66" s="247">
        <v>50000</v>
      </c>
      <c r="AD66" s="247">
        <v>55000</v>
      </c>
    </row>
    <row r="67" spans="1:31" s="118" customFormat="1" ht="25.5" x14ac:dyDescent="0.25">
      <c r="A67" s="187"/>
      <c r="B67" s="187"/>
      <c r="C67" s="187"/>
      <c r="D67" s="187"/>
      <c r="E67" s="187"/>
      <c r="F67" s="204"/>
      <c r="G67" s="204"/>
      <c r="H67" s="205"/>
      <c r="I67" s="128"/>
      <c r="J67" s="135"/>
      <c r="K67" s="135"/>
      <c r="L67" s="135"/>
      <c r="M67" s="11"/>
      <c r="N67" s="175">
        <v>671110</v>
      </c>
      <c r="O67" s="176" t="s">
        <v>44</v>
      </c>
      <c r="P67" s="177" t="s">
        <v>439</v>
      </c>
      <c r="Q67" s="178">
        <v>40000</v>
      </c>
      <c r="R67" s="178">
        <f>S67-Q67</f>
        <v>0</v>
      </c>
      <c r="S67" s="178">
        <v>40000</v>
      </c>
      <c r="T67" s="178"/>
      <c r="U67" s="178"/>
      <c r="V67" s="178"/>
      <c r="W67" s="178"/>
      <c r="X67" s="178"/>
      <c r="Y67" s="178"/>
      <c r="Z67" s="178">
        <v>40000</v>
      </c>
      <c r="AA67" s="178">
        <f t="shared" ref="AA67:AA68" si="41">+Q67</f>
        <v>40000</v>
      </c>
      <c r="AB67" s="178">
        <v>40000</v>
      </c>
      <c r="AC67" s="248">
        <v>40000</v>
      </c>
      <c r="AD67" s="248">
        <v>40000</v>
      </c>
      <c r="AE67" s="118" t="s">
        <v>496</v>
      </c>
    </row>
    <row r="68" spans="1:31" s="118" customFormat="1" ht="25.5" hidden="1" x14ac:dyDescent="0.25">
      <c r="A68" s="187"/>
      <c r="B68" s="187"/>
      <c r="C68" s="187"/>
      <c r="D68" s="187"/>
      <c r="E68" s="187"/>
      <c r="F68" s="204"/>
      <c r="G68" s="204"/>
      <c r="H68" s="205"/>
      <c r="I68" s="128"/>
      <c r="J68" s="135"/>
      <c r="K68" s="135"/>
      <c r="L68" s="135"/>
      <c r="M68" s="11"/>
      <c r="N68" s="175">
        <v>671111</v>
      </c>
      <c r="O68" s="176" t="s">
        <v>44</v>
      </c>
      <c r="P68" s="177" t="s">
        <v>439</v>
      </c>
      <c r="Q68" s="178">
        <v>0</v>
      </c>
      <c r="R68" s="178">
        <f>S68-Q68</f>
        <v>0</v>
      </c>
      <c r="S68" s="178">
        <v>0</v>
      </c>
      <c r="T68" s="178"/>
      <c r="U68" s="178"/>
      <c r="V68" s="178"/>
      <c r="W68" s="178"/>
      <c r="X68" s="178"/>
      <c r="Y68" s="178"/>
      <c r="Z68" s="178"/>
      <c r="AA68" s="178">
        <f t="shared" si="41"/>
        <v>0</v>
      </c>
      <c r="AB68" s="178">
        <v>0</v>
      </c>
      <c r="AC68" s="248">
        <v>0</v>
      </c>
      <c r="AD68" s="248">
        <v>0</v>
      </c>
    </row>
    <row r="69" spans="1:31" s="218" customFormat="1" ht="20.25" customHeight="1" x14ac:dyDescent="0.25">
      <c r="A69" s="192"/>
      <c r="B69" s="192"/>
      <c r="C69" s="219"/>
      <c r="D69" s="219"/>
      <c r="E69" s="219"/>
      <c r="F69" s="211"/>
      <c r="G69" s="211"/>
      <c r="H69" s="212"/>
      <c r="I69" s="213"/>
      <c r="J69" s="214"/>
      <c r="K69" s="214">
        <v>673</v>
      </c>
      <c r="L69" s="214"/>
      <c r="M69" s="214"/>
      <c r="N69" s="215"/>
      <c r="O69" s="220" t="s">
        <v>42</v>
      </c>
      <c r="P69" s="216" t="s">
        <v>440</v>
      </c>
      <c r="Q69" s="217">
        <f>Q70</f>
        <v>1800000</v>
      </c>
      <c r="R69" s="217">
        <f t="shared" ref="R69:AD69" si="42">R70</f>
        <v>-186222</v>
      </c>
      <c r="S69" s="217">
        <f t="shared" si="42"/>
        <v>1613778</v>
      </c>
      <c r="T69" s="217">
        <f t="shared" si="42"/>
        <v>0</v>
      </c>
      <c r="U69" s="217">
        <f t="shared" si="42"/>
        <v>0</v>
      </c>
      <c r="V69" s="217">
        <f t="shared" si="42"/>
        <v>0</v>
      </c>
      <c r="W69" s="217">
        <f t="shared" si="42"/>
        <v>0</v>
      </c>
      <c r="X69" s="217">
        <f t="shared" si="42"/>
        <v>0</v>
      </c>
      <c r="Y69" s="217">
        <f t="shared" si="42"/>
        <v>0</v>
      </c>
      <c r="Z69" s="217">
        <f t="shared" si="42"/>
        <v>1564009</v>
      </c>
      <c r="AA69" s="217">
        <f t="shared" si="42"/>
        <v>1650000</v>
      </c>
      <c r="AB69" s="217">
        <f t="shared" si="42"/>
        <v>2100000</v>
      </c>
      <c r="AC69" s="245">
        <f t="shared" si="42"/>
        <v>1680840</v>
      </c>
      <c r="AD69" s="245">
        <f t="shared" si="42"/>
        <v>1706657</v>
      </c>
    </row>
    <row r="70" spans="1:31" s="118" customFormat="1" ht="20.25" customHeight="1" x14ac:dyDescent="0.25">
      <c r="A70" s="187"/>
      <c r="B70" s="187"/>
      <c r="C70" s="187"/>
      <c r="D70" s="202"/>
      <c r="E70" s="202"/>
      <c r="F70" s="204"/>
      <c r="G70" s="204"/>
      <c r="H70" s="205"/>
      <c r="I70" s="128"/>
      <c r="J70" s="135"/>
      <c r="K70" s="135"/>
      <c r="L70" s="135">
        <v>6731</v>
      </c>
      <c r="M70" s="135"/>
      <c r="N70" s="136"/>
      <c r="O70" s="12" t="s">
        <v>42</v>
      </c>
      <c r="P70" s="131" t="s">
        <v>440</v>
      </c>
      <c r="Q70" s="137">
        <f t="shared" ref="Q70:AD71" si="43">Q71</f>
        <v>1800000</v>
      </c>
      <c r="R70" s="137">
        <f t="shared" si="43"/>
        <v>-186222</v>
      </c>
      <c r="S70" s="137">
        <f t="shared" si="43"/>
        <v>1613778</v>
      </c>
      <c r="T70" s="137">
        <f t="shared" si="43"/>
        <v>0</v>
      </c>
      <c r="U70" s="137">
        <f t="shared" si="43"/>
        <v>0</v>
      </c>
      <c r="V70" s="137">
        <f t="shared" si="43"/>
        <v>0</v>
      </c>
      <c r="W70" s="137">
        <f t="shared" si="43"/>
        <v>0</v>
      </c>
      <c r="X70" s="137">
        <f t="shared" si="43"/>
        <v>0</v>
      </c>
      <c r="Y70" s="137">
        <f t="shared" si="43"/>
        <v>0</v>
      </c>
      <c r="Z70" s="137">
        <f t="shared" si="43"/>
        <v>1564009</v>
      </c>
      <c r="AA70" s="137">
        <f t="shared" si="43"/>
        <v>1650000</v>
      </c>
      <c r="AB70" s="137">
        <f t="shared" si="43"/>
        <v>2100000</v>
      </c>
      <c r="AC70" s="246">
        <f t="shared" si="43"/>
        <v>1680840</v>
      </c>
      <c r="AD70" s="246">
        <f t="shared" si="43"/>
        <v>1706657</v>
      </c>
    </row>
    <row r="71" spans="1:31" s="118" customFormat="1" ht="20.25" customHeight="1" x14ac:dyDescent="0.25">
      <c r="A71" s="187"/>
      <c r="B71" s="187"/>
      <c r="C71" s="187"/>
      <c r="D71" s="187"/>
      <c r="E71" s="202"/>
      <c r="F71" s="204"/>
      <c r="G71" s="204"/>
      <c r="H71" s="205"/>
      <c r="I71" s="128"/>
      <c r="J71" s="135"/>
      <c r="K71" s="135"/>
      <c r="L71" s="135"/>
      <c r="M71" s="198">
        <v>67311</v>
      </c>
      <c r="N71" s="199"/>
      <c r="O71" s="200" t="s">
        <v>42</v>
      </c>
      <c r="P71" s="199" t="s">
        <v>440</v>
      </c>
      <c r="Q71" s="201">
        <f>Q72</f>
        <v>1800000</v>
      </c>
      <c r="R71" s="201">
        <f t="shared" si="43"/>
        <v>-186222</v>
      </c>
      <c r="S71" s="201">
        <f t="shared" si="43"/>
        <v>1613778</v>
      </c>
      <c r="T71" s="201">
        <f t="shared" si="43"/>
        <v>0</v>
      </c>
      <c r="U71" s="201">
        <f t="shared" si="43"/>
        <v>0</v>
      </c>
      <c r="V71" s="201">
        <f t="shared" si="43"/>
        <v>0</v>
      </c>
      <c r="W71" s="201">
        <f t="shared" si="43"/>
        <v>0</v>
      </c>
      <c r="X71" s="201">
        <f t="shared" si="43"/>
        <v>0</v>
      </c>
      <c r="Y71" s="201">
        <f t="shared" si="43"/>
        <v>0</v>
      </c>
      <c r="Z71" s="201">
        <f t="shared" si="43"/>
        <v>1564009</v>
      </c>
      <c r="AA71" s="201">
        <f t="shared" si="43"/>
        <v>1650000</v>
      </c>
      <c r="AB71" s="201">
        <f>AB72</f>
        <v>2100000</v>
      </c>
      <c r="AC71" s="247">
        <f>AC72</f>
        <v>1680840</v>
      </c>
      <c r="AD71" s="247">
        <f t="shared" si="43"/>
        <v>1706657</v>
      </c>
    </row>
    <row r="72" spans="1:31" s="118" customFormat="1" ht="20.25" customHeight="1" x14ac:dyDescent="0.25">
      <c r="A72" s="187"/>
      <c r="B72" s="187"/>
      <c r="C72" s="187"/>
      <c r="D72" s="187"/>
      <c r="E72" s="187"/>
      <c r="F72" s="204"/>
      <c r="G72" s="204"/>
      <c r="H72" s="205"/>
      <c r="I72" s="128"/>
      <c r="J72" s="135"/>
      <c r="K72" s="135"/>
      <c r="L72" s="135"/>
      <c r="M72" s="11"/>
      <c r="N72" s="175">
        <v>673111</v>
      </c>
      <c r="O72" s="176" t="s">
        <v>42</v>
      </c>
      <c r="P72" s="177" t="s">
        <v>440</v>
      </c>
      <c r="Q72" s="178">
        <v>1800000</v>
      </c>
      <c r="R72" s="178">
        <f>S72-Q72</f>
        <v>-186222</v>
      </c>
      <c r="S72" s="178">
        <v>1613778</v>
      </c>
      <c r="T72" s="178"/>
      <c r="U72" s="178"/>
      <c r="V72" s="178"/>
      <c r="W72" s="178"/>
      <c r="X72" s="178"/>
      <c r="Y72" s="178"/>
      <c r="Z72" s="178">
        <v>1564009</v>
      </c>
      <c r="AA72" s="178">
        <v>1650000</v>
      </c>
      <c r="AB72" s="178">
        <v>2100000</v>
      </c>
      <c r="AC72" s="248">
        <f>1650000+30840</f>
        <v>1680840</v>
      </c>
      <c r="AD72" s="248">
        <f>1650000+61657-5000</f>
        <v>1706657</v>
      </c>
      <c r="AE72" s="118" t="s">
        <v>347</v>
      </c>
    </row>
    <row r="73" spans="1:31" s="118" customFormat="1" ht="20.25" customHeight="1" x14ac:dyDescent="0.25">
      <c r="A73" s="187"/>
      <c r="B73" s="187"/>
      <c r="C73" s="187"/>
      <c r="D73" s="187"/>
      <c r="E73" s="187"/>
      <c r="F73" s="204"/>
      <c r="G73" s="204"/>
      <c r="H73" s="205"/>
      <c r="I73" s="128"/>
      <c r="J73" s="264">
        <v>68</v>
      </c>
      <c r="K73" s="264"/>
      <c r="L73" s="264"/>
      <c r="M73" s="260"/>
      <c r="N73" s="266"/>
      <c r="O73" s="267" t="s">
        <v>41</v>
      </c>
      <c r="P73" s="283" t="s">
        <v>488</v>
      </c>
      <c r="Q73" s="269"/>
      <c r="R73" s="269"/>
      <c r="S73" s="269"/>
      <c r="T73" s="269"/>
      <c r="U73" s="269"/>
      <c r="V73" s="269"/>
      <c r="W73" s="269"/>
      <c r="X73" s="269"/>
      <c r="Y73" s="269"/>
      <c r="Z73" s="269">
        <f>Z74</f>
        <v>0</v>
      </c>
      <c r="AA73" s="269">
        <f t="shared" ref="AA73:AD73" si="44">AA74</f>
        <v>11000</v>
      </c>
      <c r="AB73" s="269">
        <f t="shared" si="44"/>
        <v>3000</v>
      </c>
      <c r="AC73" s="269">
        <f t="shared" si="44"/>
        <v>0</v>
      </c>
      <c r="AD73" s="269">
        <f t="shared" si="44"/>
        <v>0</v>
      </c>
    </row>
    <row r="74" spans="1:31" s="118" customFormat="1" ht="20.25" customHeight="1" x14ac:dyDescent="0.25">
      <c r="A74" s="187"/>
      <c r="B74" s="187"/>
      <c r="C74" s="187"/>
      <c r="D74" s="187"/>
      <c r="E74" s="187"/>
      <c r="F74" s="204"/>
      <c r="G74" s="204"/>
      <c r="H74" s="205"/>
      <c r="I74" s="213"/>
      <c r="J74" s="271"/>
      <c r="K74" s="271">
        <v>683</v>
      </c>
      <c r="L74" s="271"/>
      <c r="M74" s="273"/>
      <c r="N74" s="274"/>
      <c r="O74" s="267" t="s">
        <v>41</v>
      </c>
      <c r="P74" s="275" t="s">
        <v>489</v>
      </c>
      <c r="Q74" s="276"/>
      <c r="R74" s="276"/>
      <c r="S74" s="276"/>
      <c r="T74" s="276"/>
      <c r="U74" s="276"/>
      <c r="V74" s="276"/>
      <c r="W74" s="276"/>
      <c r="X74" s="276"/>
      <c r="Y74" s="276"/>
      <c r="Z74" s="276">
        <f>Z75</f>
        <v>0</v>
      </c>
      <c r="AA74" s="276">
        <f t="shared" ref="AA74:AD74" si="45">AA75</f>
        <v>11000</v>
      </c>
      <c r="AB74" s="276">
        <f t="shared" si="45"/>
        <v>3000</v>
      </c>
      <c r="AC74" s="276">
        <f t="shared" si="45"/>
        <v>0</v>
      </c>
      <c r="AD74" s="276">
        <f t="shared" si="45"/>
        <v>0</v>
      </c>
    </row>
    <row r="75" spans="1:31" s="118" customFormat="1" ht="20.25" customHeight="1" x14ac:dyDescent="0.25">
      <c r="A75" s="187"/>
      <c r="B75" s="187"/>
      <c r="C75" s="187"/>
      <c r="D75" s="187"/>
      <c r="E75" s="187"/>
      <c r="F75" s="204"/>
      <c r="G75" s="204"/>
      <c r="H75" s="205"/>
      <c r="I75" s="128"/>
      <c r="J75" s="264"/>
      <c r="K75" s="264"/>
      <c r="L75" s="264">
        <v>6831</v>
      </c>
      <c r="M75" s="260"/>
      <c r="N75" s="266"/>
      <c r="O75" s="267" t="s">
        <v>41</v>
      </c>
      <c r="P75" s="268" t="s">
        <v>489</v>
      </c>
      <c r="Q75" s="269"/>
      <c r="R75" s="269"/>
      <c r="S75" s="269"/>
      <c r="T75" s="269"/>
      <c r="U75" s="269"/>
      <c r="V75" s="269"/>
      <c r="W75" s="269"/>
      <c r="X75" s="269"/>
      <c r="Y75" s="269"/>
      <c r="Z75" s="137">
        <f>Z76</f>
        <v>0</v>
      </c>
      <c r="AA75" s="137">
        <f t="shared" ref="AA75:AD75" si="46">AA76</f>
        <v>11000</v>
      </c>
      <c r="AB75" s="137">
        <f t="shared" si="46"/>
        <v>3000</v>
      </c>
      <c r="AC75" s="137">
        <f t="shared" si="46"/>
        <v>0</v>
      </c>
      <c r="AD75" s="137">
        <f t="shared" si="46"/>
        <v>0</v>
      </c>
    </row>
    <row r="76" spans="1:31" s="118" customFormat="1" ht="20.25" customHeight="1" x14ac:dyDescent="0.25">
      <c r="A76" s="187"/>
      <c r="B76" s="187"/>
      <c r="C76" s="187"/>
      <c r="D76" s="187"/>
      <c r="E76" s="187"/>
      <c r="F76" s="204"/>
      <c r="G76" s="204"/>
      <c r="H76" s="205"/>
      <c r="I76" s="128"/>
      <c r="J76" s="264"/>
      <c r="K76" s="264"/>
      <c r="L76" s="264"/>
      <c r="M76" s="258" t="s">
        <v>490</v>
      </c>
      <c r="N76" s="259"/>
      <c r="O76" s="270" t="s">
        <v>41</v>
      </c>
      <c r="P76" s="262" t="s">
        <v>489</v>
      </c>
      <c r="Q76" s="269"/>
      <c r="R76" s="269"/>
      <c r="S76" s="269"/>
      <c r="T76" s="269"/>
      <c r="U76" s="269"/>
      <c r="V76" s="269"/>
      <c r="W76" s="269"/>
      <c r="X76" s="269"/>
      <c r="Y76" s="269"/>
      <c r="Z76" s="201">
        <f>Z77</f>
        <v>0</v>
      </c>
      <c r="AA76" s="201">
        <f t="shared" ref="AA76:AD76" si="47">AA77</f>
        <v>11000</v>
      </c>
      <c r="AB76" s="201">
        <f t="shared" si="47"/>
        <v>3000</v>
      </c>
      <c r="AC76" s="201">
        <f t="shared" si="47"/>
        <v>0</v>
      </c>
      <c r="AD76" s="201">
        <f t="shared" si="47"/>
        <v>0</v>
      </c>
    </row>
    <row r="77" spans="1:31" s="118" customFormat="1" ht="20.25" customHeight="1" x14ac:dyDescent="0.25">
      <c r="A77" s="187"/>
      <c r="B77" s="187"/>
      <c r="C77" s="187"/>
      <c r="D77" s="187"/>
      <c r="E77" s="187"/>
      <c r="F77" s="204"/>
      <c r="G77" s="204"/>
      <c r="H77" s="205"/>
      <c r="I77" s="280"/>
      <c r="J77" s="284"/>
      <c r="K77" s="284"/>
      <c r="L77" s="284"/>
      <c r="M77" s="285"/>
      <c r="N77" s="261">
        <v>683110</v>
      </c>
      <c r="O77" s="265" t="s">
        <v>41</v>
      </c>
      <c r="P77" s="263" t="s">
        <v>489</v>
      </c>
      <c r="Q77" s="269"/>
      <c r="R77" s="269"/>
      <c r="S77" s="269"/>
      <c r="T77" s="269"/>
      <c r="U77" s="269"/>
      <c r="V77" s="269"/>
      <c r="W77" s="269"/>
      <c r="X77" s="269"/>
      <c r="Y77" s="269"/>
      <c r="Z77" s="178"/>
      <c r="AA77" s="178">
        <v>11000</v>
      </c>
      <c r="AB77" s="178">
        <v>3000</v>
      </c>
      <c r="AC77" s="178"/>
      <c r="AD77" s="178"/>
      <c r="AE77" s="118" t="s">
        <v>489</v>
      </c>
    </row>
    <row r="78" spans="1:31" s="197" customFormat="1" ht="21.75" customHeight="1" x14ac:dyDescent="0.25">
      <c r="A78" s="192"/>
      <c r="B78" s="192"/>
      <c r="C78" s="192"/>
      <c r="D78" s="192"/>
      <c r="E78" s="202"/>
      <c r="F78" s="202"/>
      <c r="G78" s="202"/>
      <c r="H78" s="204"/>
      <c r="I78" s="342" t="s">
        <v>1</v>
      </c>
      <c r="J78" s="343"/>
      <c r="K78" s="343"/>
      <c r="L78" s="343"/>
      <c r="M78" s="343"/>
      <c r="N78" s="343"/>
      <c r="O78" s="344"/>
      <c r="P78" s="195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242"/>
      <c r="AD78" s="242"/>
    </row>
    <row r="79" spans="1:31" s="123" customFormat="1" ht="20.25" customHeight="1" x14ac:dyDescent="0.25">
      <c r="A79" s="187"/>
      <c r="B79" s="202"/>
      <c r="C79" s="202"/>
      <c r="D79" s="202"/>
      <c r="E79" s="202"/>
      <c r="F79" s="204"/>
      <c r="G79" s="204"/>
      <c r="H79" s="205"/>
      <c r="I79" s="124">
        <v>7</v>
      </c>
      <c r="J79" s="124"/>
      <c r="K79" s="124"/>
      <c r="L79" s="124"/>
      <c r="M79" s="124"/>
      <c r="N79" s="124"/>
      <c r="O79" s="179"/>
      <c r="P79" s="126" t="s">
        <v>1</v>
      </c>
      <c r="Q79" s="127">
        <f t="shared" ref="Q79:AD79" si="48">Q80</f>
        <v>110</v>
      </c>
      <c r="R79" s="127">
        <f t="shared" si="48"/>
        <v>0</v>
      </c>
      <c r="S79" s="127">
        <f t="shared" si="48"/>
        <v>110</v>
      </c>
      <c r="T79" s="127">
        <f t="shared" si="48"/>
        <v>0</v>
      </c>
      <c r="U79" s="127">
        <f t="shared" si="48"/>
        <v>0</v>
      </c>
      <c r="V79" s="127">
        <f t="shared" si="48"/>
        <v>0</v>
      </c>
      <c r="W79" s="127">
        <f t="shared" si="48"/>
        <v>0</v>
      </c>
      <c r="X79" s="127">
        <f t="shared" si="48"/>
        <v>0</v>
      </c>
      <c r="Y79" s="127">
        <f t="shared" si="48"/>
        <v>0</v>
      </c>
      <c r="Z79" s="127">
        <f t="shared" si="48"/>
        <v>26</v>
      </c>
      <c r="AA79" s="127">
        <f t="shared" si="48"/>
        <v>0</v>
      </c>
      <c r="AB79" s="127">
        <f t="shared" si="48"/>
        <v>6000</v>
      </c>
      <c r="AC79" s="243">
        <f t="shared" si="48"/>
        <v>0</v>
      </c>
      <c r="AD79" s="243">
        <f t="shared" si="48"/>
        <v>0</v>
      </c>
    </row>
    <row r="80" spans="1:31" s="191" customFormat="1" ht="25.5" x14ac:dyDescent="0.25">
      <c r="A80" s="187"/>
      <c r="B80" s="202"/>
      <c r="C80" s="202"/>
      <c r="D80" s="202"/>
      <c r="E80" s="202"/>
      <c r="F80" s="204"/>
      <c r="G80" s="204"/>
      <c r="H80" s="205"/>
      <c r="I80" s="125"/>
      <c r="J80" s="125">
        <v>72</v>
      </c>
      <c r="K80" s="125"/>
      <c r="L80" s="125"/>
      <c r="M80" s="125"/>
      <c r="N80" s="125"/>
      <c r="O80" s="179" t="s">
        <v>43</v>
      </c>
      <c r="P80" s="189" t="s">
        <v>30</v>
      </c>
      <c r="Q80" s="190">
        <f>Q81+Q85</f>
        <v>110</v>
      </c>
      <c r="R80" s="190">
        <f t="shared" ref="R80:AB80" si="49">R81+R85</f>
        <v>0</v>
      </c>
      <c r="S80" s="190">
        <f t="shared" si="49"/>
        <v>110</v>
      </c>
      <c r="T80" s="190">
        <f t="shared" si="49"/>
        <v>0</v>
      </c>
      <c r="U80" s="190">
        <f t="shared" si="49"/>
        <v>0</v>
      </c>
      <c r="V80" s="190">
        <f t="shared" si="49"/>
        <v>0</v>
      </c>
      <c r="W80" s="190">
        <f t="shared" si="49"/>
        <v>0</v>
      </c>
      <c r="X80" s="190">
        <f t="shared" si="49"/>
        <v>0</v>
      </c>
      <c r="Y80" s="190">
        <f t="shared" si="49"/>
        <v>0</v>
      </c>
      <c r="Z80" s="190">
        <f t="shared" si="49"/>
        <v>26</v>
      </c>
      <c r="AA80" s="190">
        <f t="shared" si="49"/>
        <v>0</v>
      </c>
      <c r="AB80" s="190">
        <f t="shared" si="49"/>
        <v>6000</v>
      </c>
      <c r="AC80" s="244">
        <f t="shared" ref="AC80:AD80" si="50">AC81+AC85</f>
        <v>0</v>
      </c>
      <c r="AD80" s="244">
        <f t="shared" si="50"/>
        <v>0</v>
      </c>
    </row>
    <row r="81" spans="1:31" s="218" customFormat="1" ht="20.25" customHeight="1" x14ac:dyDescent="0.25">
      <c r="A81" s="192"/>
      <c r="B81" s="192"/>
      <c r="C81" s="219"/>
      <c r="D81" s="219"/>
      <c r="E81" s="219"/>
      <c r="F81" s="211"/>
      <c r="G81" s="211"/>
      <c r="H81" s="212"/>
      <c r="I81" s="213"/>
      <c r="J81" s="214"/>
      <c r="K81" s="214">
        <v>721</v>
      </c>
      <c r="L81" s="214"/>
      <c r="M81" s="214"/>
      <c r="N81" s="215"/>
      <c r="O81" s="220" t="s">
        <v>43</v>
      </c>
      <c r="P81" s="216" t="s">
        <v>441</v>
      </c>
      <c r="Q81" s="217">
        <f>Q82</f>
        <v>110</v>
      </c>
      <c r="R81" s="217">
        <f t="shared" ref="R81:AD81" si="51">R82</f>
        <v>0</v>
      </c>
      <c r="S81" s="217">
        <f t="shared" si="51"/>
        <v>110</v>
      </c>
      <c r="T81" s="217">
        <f t="shared" si="51"/>
        <v>0</v>
      </c>
      <c r="U81" s="217">
        <f t="shared" si="51"/>
        <v>0</v>
      </c>
      <c r="V81" s="217">
        <f t="shared" si="51"/>
        <v>0</v>
      </c>
      <c r="W81" s="217">
        <f t="shared" si="51"/>
        <v>0</v>
      </c>
      <c r="X81" s="217">
        <f t="shared" si="51"/>
        <v>0</v>
      </c>
      <c r="Y81" s="217">
        <f t="shared" si="51"/>
        <v>0</v>
      </c>
      <c r="Z81" s="217">
        <f t="shared" si="51"/>
        <v>26</v>
      </c>
      <c r="AA81" s="217">
        <f t="shared" si="51"/>
        <v>0</v>
      </c>
      <c r="AB81" s="217">
        <f t="shared" si="51"/>
        <v>0</v>
      </c>
      <c r="AC81" s="245">
        <f t="shared" si="51"/>
        <v>0</v>
      </c>
      <c r="AD81" s="245">
        <f t="shared" si="51"/>
        <v>0</v>
      </c>
    </row>
    <row r="82" spans="1:31" s="118" customFormat="1" ht="20.25" customHeight="1" x14ac:dyDescent="0.25">
      <c r="A82" s="187"/>
      <c r="B82" s="187"/>
      <c r="C82" s="187"/>
      <c r="D82" s="202"/>
      <c r="E82" s="202"/>
      <c r="F82" s="204"/>
      <c r="G82" s="204"/>
      <c r="H82" s="205"/>
      <c r="I82" s="128"/>
      <c r="J82" s="135"/>
      <c r="K82" s="135"/>
      <c r="L82" s="135">
        <v>7211</v>
      </c>
      <c r="M82" s="135"/>
      <c r="N82" s="136"/>
      <c r="O82" s="12" t="s">
        <v>43</v>
      </c>
      <c r="P82" s="131" t="s">
        <v>442</v>
      </c>
      <c r="Q82" s="137">
        <f t="shared" ref="Q82:AD83" si="52">Q83</f>
        <v>110</v>
      </c>
      <c r="R82" s="137">
        <f t="shared" si="52"/>
        <v>0</v>
      </c>
      <c r="S82" s="137">
        <f t="shared" si="52"/>
        <v>110</v>
      </c>
      <c r="T82" s="137">
        <f t="shared" si="52"/>
        <v>0</v>
      </c>
      <c r="U82" s="137">
        <f t="shared" si="52"/>
        <v>0</v>
      </c>
      <c r="V82" s="137">
        <f t="shared" si="52"/>
        <v>0</v>
      </c>
      <c r="W82" s="137">
        <f t="shared" si="52"/>
        <v>0</v>
      </c>
      <c r="X82" s="137">
        <f t="shared" si="52"/>
        <v>0</v>
      </c>
      <c r="Y82" s="137">
        <f t="shared" si="52"/>
        <v>0</v>
      </c>
      <c r="Z82" s="137">
        <f t="shared" si="52"/>
        <v>26</v>
      </c>
      <c r="AA82" s="137">
        <f t="shared" si="52"/>
        <v>0</v>
      </c>
      <c r="AB82" s="137">
        <f t="shared" si="52"/>
        <v>0</v>
      </c>
      <c r="AC82" s="246">
        <f t="shared" si="52"/>
        <v>0</v>
      </c>
      <c r="AD82" s="246">
        <f t="shared" si="52"/>
        <v>0</v>
      </c>
    </row>
    <row r="83" spans="1:31" s="118" customFormat="1" ht="20.25" customHeight="1" x14ac:dyDescent="0.25">
      <c r="A83" s="187"/>
      <c r="B83" s="187"/>
      <c r="C83" s="187"/>
      <c r="D83" s="187"/>
      <c r="E83" s="202"/>
      <c r="F83" s="204"/>
      <c r="G83" s="204"/>
      <c r="H83" s="205"/>
      <c r="I83" s="128"/>
      <c r="J83" s="135"/>
      <c r="K83" s="135"/>
      <c r="L83" s="135"/>
      <c r="M83" s="198">
        <v>72111</v>
      </c>
      <c r="N83" s="199"/>
      <c r="O83" s="200" t="s">
        <v>43</v>
      </c>
      <c r="P83" s="199" t="s">
        <v>443</v>
      </c>
      <c r="Q83" s="201">
        <f>Q84</f>
        <v>110</v>
      </c>
      <c r="R83" s="201">
        <f t="shared" si="52"/>
        <v>0</v>
      </c>
      <c r="S83" s="201">
        <f t="shared" si="52"/>
        <v>110</v>
      </c>
      <c r="T83" s="201">
        <f t="shared" si="52"/>
        <v>0</v>
      </c>
      <c r="U83" s="201">
        <f t="shared" si="52"/>
        <v>0</v>
      </c>
      <c r="V83" s="201">
        <f t="shared" si="52"/>
        <v>0</v>
      </c>
      <c r="W83" s="201">
        <f t="shared" si="52"/>
        <v>0</v>
      </c>
      <c r="X83" s="201">
        <f t="shared" si="52"/>
        <v>0</v>
      </c>
      <c r="Y83" s="201">
        <f t="shared" si="52"/>
        <v>0</v>
      </c>
      <c r="Z83" s="201">
        <f t="shared" si="52"/>
        <v>26</v>
      </c>
      <c r="AA83" s="201">
        <f t="shared" si="52"/>
        <v>0</v>
      </c>
      <c r="AB83" s="201">
        <f t="shared" si="52"/>
        <v>0</v>
      </c>
      <c r="AC83" s="247">
        <f t="shared" si="52"/>
        <v>0</v>
      </c>
      <c r="AD83" s="247">
        <f t="shared" si="52"/>
        <v>0</v>
      </c>
    </row>
    <row r="84" spans="1:31" s="118" customFormat="1" ht="20.25" customHeight="1" x14ac:dyDescent="0.25">
      <c r="A84" s="187"/>
      <c r="B84" s="187"/>
      <c r="C84" s="187"/>
      <c r="D84" s="187"/>
      <c r="E84" s="187"/>
      <c r="F84" s="204"/>
      <c r="G84" s="204"/>
      <c r="H84" s="205"/>
      <c r="I84" s="128"/>
      <c r="J84" s="135"/>
      <c r="K84" s="135"/>
      <c r="L84" s="135"/>
      <c r="M84" s="11"/>
      <c r="N84" s="175">
        <v>721110</v>
      </c>
      <c r="O84" s="176" t="s">
        <v>43</v>
      </c>
      <c r="P84" s="177" t="s">
        <v>443</v>
      </c>
      <c r="Q84" s="178">
        <v>110</v>
      </c>
      <c r="R84" s="178">
        <f>S84-Q84</f>
        <v>0</v>
      </c>
      <c r="S84" s="178">
        <v>110</v>
      </c>
      <c r="T84" s="178"/>
      <c r="U84" s="178"/>
      <c r="V84" s="178"/>
      <c r="W84" s="178"/>
      <c r="X84" s="178"/>
      <c r="Y84" s="178"/>
      <c r="Z84" s="178">
        <v>26</v>
      </c>
      <c r="AA84" s="178">
        <v>0</v>
      </c>
      <c r="AB84" s="178"/>
      <c r="AC84" s="248"/>
      <c r="AD84" s="248"/>
    </row>
    <row r="85" spans="1:31" s="218" customFormat="1" ht="20.25" customHeight="1" x14ac:dyDescent="0.25">
      <c r="A85" s="192"/>
      <c r="B85" s="192"/>
      <c r="C85" s="219"/>
      <c r="D85" s="219"/>
      <c r="E85" s="219"/>
      <c r="F85" s="211"/>
      <c r="G85" s="211"/>
      <c r="H85" s="212"/>
      <c r="I85" s="213"/>
      <c r="J85" s="214"/>
      <c r="K85" s="214">
        <v>723</v>
      </c>
      <c r="L85" s="214"/>
      <c r="M85" s="214"/>
      <c r="N85" s="215"/>
      <c r="O85" s="220"/>
      <c r="P85" s="216" t="s">
        <v>444</v>
      </c>
      <c r="Q85" s="217">
        <f>Q86</f>
        <v>0</v>
      </c>
      <c r="R85" s="217">
        <f t="shared" ref="R85:AD86" si="53">R86</f>
        <v>0</v>
      </c>
      <c r="S85" s="217">
        <f t="shared" si="53"/>
        <v>0</v>
      </c>
      <c r="T85" s="217">
        <f t="shared" si="53"/>
        <v>0</v>
      </c>
      <c r="U85" s="217">
        <f t="shared" si="53"/>
        <v>0</v>
      </c>
      <c r="V85" s="217">
        <f t="shared" si="53"/>
        <v>0</v>
      </c>
      <c r="W85" s="217">
        <f t="shared" si="53"/>
        <v>0</v>
      </c>
      <c r="X85" s="217">
        <f t="shared" si="53"/>
        <v>0</v>
      </c>
      <c r="Y85" s="217">
        <f t="shared" si="53"/>
        <v>0</v>
      </c>
      <c r="Z85" s="217">
        <f t="shared" si="53"/>
        <v>0</v>
      </c>
      <c r="AA85" s="217">
        <f t="shared" si="53"/>
        <v>0</v>
      </c>
      <c r="AB85" s="217">
        <f t="shared" si="53"/>
        <v>6000</v>
      </c>
      <c r="AC85" s="245">
        <f t="shared" si="53"/>
        <v>0</v>
      </c>
      <c r="AD85" s="245">
        <f t="shared" si="53"/>
        <v>0</v>
      </c>
    </row>
    <row r="86" spans="1:31" s="118" customFormat="1" ht="20.25" customHeight="1" x14ac:dyDescent="0.25">
      <c r="A86" s="187"/>
      <c r="B86" s="187"/>
      <c r="C86" s="187"/>
      <c r="D86" s="202"/>
      <c r="E86" s="202"/>
      <c r="F86" s="204"/>
      <c r="G86" s="204"/>
      <c r="H86" s="205"/>
      <c r="I86" s="128"/>
      <c r="J86" s="135"/>
      <c r="K86" s="135"/>
      <c r="L86" s="135">
        <v>7231</v>
      </c>
      <c r="M86" s="135"/>
      <c r="N86" s="136"/>
      <c r="O86" s="12"/>
      <c r="P86" s="131" t="s">
        <v>299</v>
      </c>
      <c r="Q86" s="137">
        <f>Q87</f>
        <v>0</v>
      </c>
      <c r="R86" s="137">
        <f t="shared" si="53"/>
        <v>0</v>
      </c>
      <c r="S86" s="137">
        <f t="shared" si="53"/>
        <v>0</v>
      </c>
      <c r="T86" s="137">
        <f t="shared" si="53"/>
        <v>0</v>
      </c>
      <c r="U86" s="137">
        <f t="shared" si="53"/>
        <v>0</v>
      </c>
      <c r="V86" s="137">
        <f t="shared" si="53"/>
        <v>0</v>
      </c>
      <c r="W86" s="137">
        <f t="shared" si="53"/>
        <v>0</v>
      </c>
      <c r="X86" s="137">
        <f t="shared" si="53"/>
        <v>0</v>
      </c>
      <c r="Y86" s="137">
        <f t="shared" si="53"/>
        <v>0</v>
      </c>
      <c r="Z86" s="137">
        <f t="shared" si="53"/>
        <v>0</v>
      </c>
      <c r="AA86" s="137">
        <f t="shared" si="53"/>
        <v>0</v>
      </c>
      <c r="AB86" s="137">
        <f t="shared" si="53"/>
        <v>6000</v>
      </c>
      <c r="AC86" s="246">
        <f t="shared" si="53"/>
        <v>0</v>
      </c>
      <c r="AD86" s="246">
        <f t="shared" si="53"/>
        <v>0</v>
      </c>
    </row>
    <row r="87" spans="1:31" s="118" customFormat="1" ht="20.25" customHeight="1" x14ac:dyDescent="0.25">
      <c r="A87" s="187"/>
      <c r="B87" s="187"/>
      <c r="C87" s="187"/>
      <c r="D87" s="187"/>
      <c r="E87" s="202"/>
      <c r="F87" s="204"/>
      <c r="G87" s="204"/>
      <c r="H87" s="205"/>
      <c r="I87" s="128"/>
      <c r="J87" s="135"/>
      <c r="K87" s="135"/>
      <c r="L87" s="135"/>
      <c r="M87" s="198">
        <v>72311</v>
      </c>
      <c r="N87" s="199"/>
      <c r="O87" s="200"/>
      <c r="P87" s="199" t="s">
        <v>300</v>
      </c>
      <c r="Q87" s="201">
        <f t="shared" ref="Q87:AD87" si="54">Q88</f>
        <v>0</v>
      </c>
      <c r="R87" s="201">
        <f t="shared" si="54"/>
        <v>0</v>
      </c>
      <c r="S87" s="201">
        <f t="shared" si="54"/>
        <v>0</v>
      </c>
      <c r="T87" s="201">
        <f t="shared" si="54"/>
        <v>0</v>
      </c>
      <c r="U87" s="201">
        <f t="shared" si="54"/>
        <v>0</v>
      </c>
      <c r="V87" s="201">
        <f t="shared" si="54"/>
        <v>0</v>
      </c>
      <c r="W87" s="201">
        <f t="shared" si="54"/>
        <v>0</v>
      </c>
      <c r="X87" s="201">
        <f t="shared" si="54"/>
        <v>0</v>
      </c>
      <c r="Y87" s="201">
        <f t="shared" si="54"/>
        <v>0</v>
      </c>
      <c r="Z87" s="201">
        <f t="shared" si="54"/>
        <v>0</v>
      </c>
      <c r="AA87" s="201">
        <f t="shared" si="54"/>
        <v>0</v>
      </c>
      <c r="AB87" s="201">
        <f t="shared" si="54"/>
        <v>6000</v>
      </c>
      <c r="AC87" s="247">
        <f t="shared" si="54"/>
        <v>0</v>
      </c>
      <c r="AD87" s="247">
        <f t="shared" si="54"/>
        <v>0</v>
      </c>
    </row>
    <row r="88" spans="1:31" s="118" customFormat="1" ht="20.25" customHeight="1" x14ac:dyDescent="0.25">
      <c r="A88" s="187"/>
      <c r="B88" s="187"/>
      <c r="C88" s="187"/>
      <c r="D88" s="187"/>
      <c r="E88" s="187"/>
      <c r="F88" s="204"/>
      <c r="G88" s="204"/>
      <c r="H88" s="205"/>
      <c r="I88" s="128"/>
      <c r="J88" s="135"/>
      <c r="K88" s="135"/>
      <c r="L88" s="135"/>
      <c r="M88" s="11"/>
      <c r="N88" s="175">
        <v>723110</v>
      </c>
      <c r="O88" s="176"/>
      <c r="P88" s="177" t="s">
        <v>300</v>
      </c>
      <c r="Q88" s="178">
        <v>0</v>
      </c>
      <c r="R88" s="178">
        <v>0</v>
      </c>
      <c r="S88" s="178">
        <v>0</v>
      </c>
      <c r="T88" s="178"/>
      <c r="U88" s="178"/>
      <c r="V88" s="178"/>
      <c r="W88" s="178"/>
      <c r="X88" s="178"/>
      <c r="Y88" s="178"/>
      <c r="Z88" s="178">
        <v>0</v>
      </c>
      <c r="AA88" s="178">
        <v>0</v>
      </c>
      <c r="AB88" s="178">
        <v>6000</v>
      </c>
      <c r="AC88" s="248"/>
      <c r="AD88" s="248"/>
    </row>
    <row r="89" spans="1:31" s="197" customFormat="1" ht="21.75" hidden="1" customHeight="1" x14ac:dyDescent="0.25">
      <c r="A89" s="192"/>
      <c r="B89" s="192"/>
      <c r="C89" s="192"/>
      <c r="D89" s="192"/>
      <c r="E89" s="202"/>
      <c r="F89" s="202"/>
      <c r="G89" s="202"/>
      <c r="H89" s="204"/>
      <c r="I89" s="339" t="s">
        <v>459</v>
      </c>
      <c r="J89" s="340"/>
      <c r="K89" s="340"/>
      <c r="L89" s="340"/>
      <c r="M89" s="340"/>
      <c r="N89" s="340"/>
      <c r="O89" s="341"/>
      <c r="P89" s="227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56"/>
      <c r="AC89" s="256"/>
      <c r="AD89" s="256"/>
    </row>
    <row r="90" spans="1:31" s="123" customFormat="1" ht="20.25" hidden="1" customHeight="1" x14ac:dyDescent="0.25">
      <c r="A90" s="187"/>
      <c r="B90" s="202"/>
      <c r="C90" s="202"/>
      <c r="D90" s="202"/>
      <c r="E90" s="202"/>
      <c r="F90" s="204"/>
      <c r="G90" s="204"/>
      <c r="H90" s="205"/>
      <c r="I90" s="124">
        <v>9</v>
      </c>
      <c r="J90" s="124"/>
      <c r="K90" s="124"/>
      <c r="L90" s="124"/>
      <c r="M90" s="124"/>
      <c r="N90" s="124"/>
      <c r="O90" s="179"/>
      <c r="P90" s="126" t="s">
        <v>93</v>
      </c>
      <c r="Q90" s="127">
        <f t="shared" ref="Q90:AD92" si="55">Q91</f>
        <v>1439486</v>
      </c>
      <c r="R90" s="127">
        <f t="shared" si="55"/>
        <v>0</v>
      </c>
      <c r="S90" s="127">
        <f t="shared" si="55"/>
        <v>1439486</v>
      </c>
      <c r="T90" s="127">
        <f t="shared" si="55"/>
        <v>0</v>
      </c>
      <c r="U90" s="127">
        <f t="shared" si="55"/>
        <v>0</v>
      </c>
      <c r="V90" s="127">
        <f t="shared" si="55"/>
        <v>0</v>
      </c>
      <c r="W90" s="127">
        <f t="shared" si="55"/>
        <v>0</v>
      </c>
      <c r="X90" s="127">
        <f t="shared" si="55"/>
        <v>0</v>
      </c>
      <c r="Y90" s="127">
        <f t="shared" si="55"/>
        <v>0</v>
      </c>
      <c r="Z90" s="127">
        <f t="shared" si="55"/>
        <v>0</v>
      </c>
      <c r="AA90" s="127">
        <f t="shared" si="55"/>
        <v>0</v>
      </c>
      <c r="AB90" s="243">
        <f t="shared" si="55"/>
        <v>0</v>
      </c>
      <c r="AC90" s="243">
        <f t="shared" si="55"/>
        <v>0</v>
      </c>
      <c r="AD90" s="243">
        <f t="shared" si="55"/>
        <v>0</v>
      </c>
    </row>
    <row r="91" spans="1:31" s="191" customFormat="1" ht="20.25" hidden="1" customHeight="1" x14ac:dyDescent="0.25">
      <c r="A91" s="187"/>
      <c r="B91" s="202"/>
      <c r="C91" s="202"/>
      <c r="D91" s="202"/>
      <c r="E91" s="202"/>
      <c r="F91" s="204"/>
      <c r="G91" s="204"/>
      <c r="H91" s="205"/>
      <c r="I91" s="125"/>
      <c r="J91" s="125">
        <v>92</v>
      </c>
      <c r="K91" s="125"/>
      <c r="L91" s="125"/>
      <c r="M91" s="125"/>
      <c r="N91" s="125"/>
      <c r="O91" s="179"/>
      <c r="P91" s="189" t="s">
        <v>93</v>
      </c>
      <c r="Q91" s="190">
        <f t="shared" si="55"/>
        <v>1439486</v>
      </c>
      <c r="R91" s="190">
        <f t="shared" si="55"/>
        <v>0</v>
      </c>
      <c r="S91" s="190">
        <f t="shared" si="55"/>
        <v>1439486</v>
      </c>
      <c r="T91" s="190">
        <f t="shared" si="55"/>
        <v>0</v>
      </c>
      <c r="U91" s="190">
        <f t="shared" si="55"/>
        <v>0</v>
      </c>
      <c r="V91" s="190">
        <f t="shared" si="55"/>
        <v>0</v>
      </c>
      <c r="W91" s="190">
        <f t="shared" si="55"/>
        <v>0</v>
      </c>
      <c r="X91" s="190">
        <f t="shared" si="55"/>
        <v>0</v>
      </c>
      <c r="Y91" s="190">
        <f t="shared" si="55"/>
        <v>0</v>
      </c>
      <c r="Z91" s="190">
        <f t="shared" si="55"/>
        <v>0</v>
      </c>
      <c r="AA91" s="190">
        <f t="shared" si="55"/>
        <v>0</v>
      </c>
      <c r="AB91" s="244">
        <f>AB92</f>
        <v>0</v>
      </c>
      <c r="AC91" s="244">
        <f t="shared" si="55"/>
        <v>0</v>
      </c>
      <c r="AD91" s="244">
        <f t="shared" si="55"/>
        <v>0</v>
      </c>
    </row>
    <row r="92" spans="1:31" s="218" customFormat="1" ht="20.25" hidden="1" customHeight="1" x14ac:dyDescent="0.25">
      <c r="A92" s="192"/>
      <c r="B92" s="192"/>
      <c r="C92" s="219"/>
      <c r="D92" s="219"/>
      <c r="E92" s="219"/>
      <c r="F92" s="211"/>
      <c r="G92" s="211"/>
      <c r="H92" s="212"/>
      <c r="I92" s="213"/>
      <c r="J92" s="214"/>
      <c r="K92" s="214">
        <v>922</v>
      </c>
      <c r="L92" s="214"/>
      <c r="M92" s="214"/>
      <c r="N92" s="215"/>
      <c r="O92" s="220"/>
      <c r="P92" s="216" t="s">
        <v>448</v>
      </c>
      <c r="Q92" s="217">
        <f>Q93</f>
        <v>1439486</v>
      </c>
      <c r="R92" s="217">
        <f t="shared" ref="R92:AA92" si="56">R93</f>
        <v>0</v>
      </c>
      <c r="S92" s="217">
        <f t="shared" si="56"/>
        <v>1439486</v>
      </c>
      <c r="T92" s="217">
        <f t="shared" si="56"/>
        <v>0</v>
      </c>
      <c r="U92" s="217">
        <f t="shared" si="56"/>
        <v>0</v>
      </c>
      <c r="V92" s="217">
        <f t="shared" si="56"/>
        <v>0</v>
      </c>
      <c r="W92" s="217">
        <f t="shared" si="56"/>
        <v>0</v>
      </c>
      <c r="X92" s="217">
        <f t="shared" si="56"/>
        <v>0</v>
      </c>
      <c r="Y92" s="217">
        <f t="shared" si="56"/>
        <v>0</v>
      </c>
      <c r="Z92" s="217">
        <f t="shared" si="56"/>
        <v>0</v>
      </c>
      <c r="AA92" s="217">
        <f t="shared" si="56"/>
        <v>0</v>
      </c>
      <c r="AB92" s="245">
        <f>AB93</f>
        <v>0</v>
      </c>
      <c r="AC92" s="245">
        <f t="shared" si="55"/>
        <v>0</v>
      </c>
      <c r="AD92" s="245">
        <f t="shared" si="55"/>
        <v>0</v>
      </c>
    </row>
    <row r="93" spans="1:31" s="118" customFormat="1" ht="20.25" hidden="1" customHeight="1" x14ac:dyDescent="0.25">
      <c r="A93" s="187"/>
      <c r="B93" s="187"/>
      <c r="C93" s="187"/>
      <c r="D93" s="202"/>
      <c r="E93" s="202"/>
      <c r="F93" s="204"/>
      <c r="G93" s="204"/>
      <c r="H93" s="205"/>
      <c r="I93" s="128"/>
      <c r="J93" s="135"/>
      <c r="K93" s="135"/>
      <c r="L93" s="135">
        <v>9221</v>
      </c>
      <c r="M93" s="135"/>
      <c r="N93" s="136"/>
      <c r="O93" s="12"/>
      <c r="P93" s="131" t="s">
        <v>449</v>
      </c>
      <c r="Q93" s="137">
        <f t="shared" ref="Q93:AD94" si="57">Q94</f>
        <v>1439486</v>
      </c>
      <c r="R93" s="137">
        <f t="shared" si="57"/>
        <v>0</v>
      </c>
      <c r="S93" s="137">
        <f t="shared" si="57"/>
        <v>1439486</v>
      </c>
      <c r="T93" s="137">
        <f t="shared" si="57"/>
        <v>0</v>
      </c>
      <c r="U93" s="137">
        <f t="shared" si="57"/>
        <v>0</v>
      </c>
      <c r="V93" s="137">
        <f t="shared" si="57"/>
        <v>0</v>
      </c>
      <c r="W93" s="137">
        <f t="shared" si="57"/>
        <v>0</v>
      </c>
      <c r="X93" s="137">
        <f t="shared" si="57"/>
        <v>0</v>
      </c>
      <c r="Y93" s="137">
        <f t="shared" si="57"/>
        <v>0</v>
      </c>
      <c r="Z93" s="137">
        <f t="shared" si="57"/>
        <v>0</v>
      </c>
      <c r="AA93" s="137">
        <f t="shared" si="57"/>
        <v>0</v>
      </c>
      <c r="AB93" s="246">
        <f t="shared" si="57"/>
        <v>0</v>
      </c>
      <c r="AC93" s="246">
        <f t="shared" si="57"/>
        <v>0</v>
      </c>
      <c r="AD93" s="246">
        <f t="shared" si="57"/>
        <v>0</v>
      </c>
    </row>
    <row r="94" spans="1:31" s="118" customFormat="1" ht="20.25" hidden="1" customHeight="1" x14ac:dyDescent="0.25">
      <c r="A94" s="187"/>
      <c r="B94" s="187"/>
      <c r="C94" s="187"/>
      <c r="D94" s="187"/>
      <c r="E94" s="202"/>
      <c r="F94" s="204"/>
      <c r="G94" s="204"/>
      <c r="H94" s="205"/>
      <c r="I94" s="128"/>
      <c r="J94" s="135"/>
      <c r="K94" s="135"/>
      <c r="L94" s="135"/>
      <c r="M94" s="198">
        <v>92211</v>
      </c>
      <c r="N94" s="199"/>
      <c r="O94" s="200"/>
      <c r="P94" s="199" t="s">
        <v>450</v>
      </c>
      <c r="Q94" s="201">
        <f>Q95</f>
        <v>1439486</v>
      </c>
      <c r="R94" s="201">
        <f t="shared" si="57"/>
        <v>0</v>
      </c>
      <c r="S94" s="201">
        <f t="shared" si="57"/>
        <v>1439486</v>
      </c>
      <c r="T94" s="201">
        <f t="shared" si="57"/>
        <v>0</v>
      </c>
      <c r="U94" s="201">
        <f t="shared" si="57"/>
        <v>0</v>
      </c>
      <c r="V94" s="201">
        <f t="shared" si="57"/>
        <v>0</v>
      </c>
      <c r="W94" s="201">
        <f t="shared" si="57"/>
        <v>0</v>
      </c>
      <c r="X94" s="201">
        <f t="shared" si="57"/>
        <v>0</v>
      </c>
      <c r="Y94" s="201">
        <f t="shared" si="57"/>
        <v>0</v>
      </c>
      <c r="Z94" s="201">
        <f t="shared" si="57"/>
        <v>0</v>
      </c>
      <c r="AA94" s="201">
        <f t="shared" si="57"/>
        <v>0</v>
      </c>
      <c r="AB94" s="247">
        <f>AB95+AB97</f>
        <v>0</v>
      </c>
      <c r="AC94" s="247">
        <f t="shared" ref="AC94:AD94" si="58">AC95+AC97</f>
        <v>0</v>
      </c>
      <c r="AD94" s="247">
        <f t="shared" si="58"/>
        <v>0</v>
      </c>
      <c r="AE94" s="288"/>
    </row>
    <row r="95" spans="1:31" s="118" customFormat="1" ht="20.25" hidden="1" customHeight="1" x14ac:dyDescent="0.25">
      <c r="A95" s="187"/>
      <c r="B95" s="187"/>
      <c r="C95" s="187"/>
      <c r="D95" s="187"/>
      <c r="E95" s="187"/>
      <c r="F95" s="204"/>
      <c r="G95" s="204"/>
      <c r="H95" s="205"/>
      <c r="I95" s="128"/>
      <c r="J95" s="135"/>
      <c r="K95" s="135"/>
      <c r="L95" s="135"/>
      <c r="M95" s="11"/>
      <c r="N95" s="229">
        <v>922110</v>
      </c>
      <c r="O95" s="230" t="s">
        <v>42</v>
      </c>
      <c r="P95" s="231" t="s">
        <v>451</v>
      </c>
      <c r="Q95" s="182">
        <v>1439486</v>
      </c>
      <c r="R95" s="182">
        <f>S95-Q95</f>
        <v>0</v>
      </c>
      <c r="S95" s="182">
        <v>1439486</v>
      </c>
      <c r="T95" s="182"/>
      <c r="U95" s="182"/>
      <c r="V95" s="182"/>
      <c r="W95" s="182"/>
      <c r="X95" s="182"/>
      <c r="Y95" s="182"/>
      <c r="Z95" s="182"/>
      <c r="AA95" s="182">
        <v>0</v>
      </c>
      <c r="AB95" s="257">
        <v>0</v>
      </c>
      <c r="AC95" s="257"/>
      <c r="AD95" s="257"/>
      <c r="AE95" s="289">
        <v>1361524</v>
      </c>
    </row>
    <row r="96" spans="1:31" s="118" customFormat="1" ht="20.25" hidden="1" customHeight="1" x14ac:dyDescent="0.25">
      <c r="A96" s="187"/>
      <c r="B96" s="187"/>
      <c r="C96" s="187"/>
      <c r="D96" s="187"/>
      <c r="E96" s="187"/>
      <c r="F96" s="204"/>
      <c r="G96" s="204"/>
      <c r="H96" s="205"/>
      <c r="I96" s="128"/>
      <c r="J96" s="135"/>
      <c r="K96" s="135"/>
      <c r="L96" s="135"/>
      <c r="M96" s="11"/>
      <c r="N96" s="229">
        <v>922110</v>
      </c>
      <c r="O96" s="230" t="s">
        <v>41</v>
      </c>
      <c r="P96" s="231" t="s">
        <v>452</v>
      </c>
      <c r="Q96" s="182">
        <v>336547</v>
      </c>
      <c r="R96" s="182">
        <f>S96-Q96</f>
        <v>0</v>
      </c>
      <c r="S96" s="182">
        <v>336547</v>
      </c>
      <c r="T96" s="182"/>
      <c r="U96" s="182"/>
      <c r="V96" s="182"/>
      <c r="W96" s="182"/>
      <c r="X96" s="182"/>
      <c r="Y96" s="182"/>
      <c r="Z96" s="182"/>
      <c r="AA96" s="182">
        <v>0</v>
      </c>
      <c r="AB96" s="257">
        <v>0</v>
      </c>
      <c r="AC96" s="257"/>
      <c r="AD96" s="257"/>
      <c r="AE96" s="289">
        <v>336547</v>
      </c>
    </row>
    <row r="97" spans="1:31" s="118" customFormat="1" ht="20.25" hidden="1" customHeight="1" x14ac:dyDescent="0.25">
      <c r="A97" s="187"/>
      <c r="B97" s="187"/>
      <c r="C97" s="187"/>
      <c r="D97" s="187"/>
      <c r="E97" s="187"/>
      <c r="F97" s="204"/>
      <c r="G97" s="204"/>
      <c r="H97" s="205"/>
      <c r="I97" s="128"/>
      <c r="J97" s="135"/>
      <c r="K97" s="135"/>
      <c r="L97" s="135"/>
      <c r="M97" s="11"/>
      <c r="N97" s="229">
        <v>922110</v>
      </c>
      <c r="O97" s="230" t="s">
        <v>39</v>
      </c>
      <c r="P97" s="231" t="s">
        <v>498</v>
      </c>
      <c r="Q97" s="182">
        <v>336547</v>
      </c>
      <c r="R97" s="182">
        <f>S97-Q97</f>
        <v>0</v>
      </c>
      <c r="S97" s="182">
        <v>336547</v>
      </c>
      <c r="T97" s="182"/>
      <c r="U97" s="182"/>
      <c r="V97" s="182"/>
      <c r="W97" s="182"/>
      <c r="X97" s="182"/>
      <c r="Y97" s="182"/>
      <c r="Z97" s="182"/>
      <c r="AA97" s="182">
        <v>0</v>
      </c>
      <c r="AB97" s="257">
        <v>0</v>
      </c>
      <c r="AC97" s="257"/>
      <c r="AD97" s="257"/>
      <c r="AE97" s="289">
        <v>9133</v>
      </c>
    </row>
    <row r="98" spans="1:31" x14ac:dyDescent="0.25">
      <c r="AE98" s="287"/>
    </row>
  </sheetData>
  <autoFilter ref="A7:AD88"/>
  <mergeCells count="9">
    <mergeCell ref="I89:O89"/>
    <mergeCell ref="I62:O62"/>
    <mergeCell ref="I78:O78"/>
    <mergeCell ref="I8:P8"/>
    <mergeCell ref="I2:AD2"/>
    <mergeCell ref="I4:AD4"/>
    <mergeCell ref="Q5:S5"/>
    <mergeCell ref="T5:Y5"/>
    <mergeCell ref="Z5:AD5"/>
  </mergeCells>
  <conditionalFormatting sqref="F8:H61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F63:H77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F79:H8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90:H97">
    <cfRule type="cellIs" dxfId="7" priority="1" operator="lessThan">
      <formula>0</formula>
    </cfRule>
    <cfRule type="cellIs" dxfId="6" priority="2" operator="greaterThan">
      <formula>0</formula>
    </cfRule>
  </conditionalFormatting>
  <conditionalFormatting sqref="H62">
    <cfRule type="cellIs" dxfId="5" priority="147" operator="lessThan">
      <formula>0</formula>
    </cfRule>
    <cfRule type="cellIs" dxfId="4" priority="148" operator="greaterThan">
      <formula>0</formula>
    </cfRule>
  </conditionalFormatting>
  <conditionalFormatting sqref="H78">
    <cfRule type="cellIs" dxfId="3" priority="141" operator="lessThan">
      <formula>0</formula>
    </cfRule>
    <cfRule type="cellIs" dxfId="2" priority="142" operator="greaterThan">
      <formula>0</formula>
    </cfRule>
  </conditionalFormatting>
  <conditionalFormatting sqref="H89">
    <cfRule type="cellIs" dxfId="1" priority="5" operator="lessThan">
      <formula>0</formula>
    </cfRule>
    <cfRule type="cellIs" dxfId="0" priority="6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248"/>
  <sheetViews>
    <sheetView showGridLines="0" zoomScale="80" zoomScaleNormal="80" zoomScaleSheetLayoutView="90" workbookViewId="0">
      <pane ySplit="7" topLeftCell="A8" activePane="bottomLeft" state="frozen"/>
      <selection pane="bottomLeft" activeCell="I20" sqref="I20"/>
    </sheetView>
  </sheetViews>
  <sheetFormatPr defaultColWidth="9.140625" defaultRowHeight="14.25" x14ac:dyDescent="0.25"/>
  <cols>
    <col min="1" max="2" width="6.85546875" style="107" customWidth="1"/>
    <col min="3" max="5" width="6.85546875" style="107" hidden="1" customWidth="1"/>
    <col min="6" max="6" width="9.42578125" style="107" hidden="1" customWidth="1"/>
    <col min="7" max="7" width="6.85546875" style="164" customWidth="1"/>
    <col min="8" max="8" width="79.5703125" style="107" bestFit="1" customWidth="1"/>
    <col min="9" max="9" width="16.42578125" style="107" customWidth="1"/>
    <col min="10" max="10" width="14.85546875" style="163" customWidth="1"/>
    <col min="11" max="11" width="17" style="67" customWidth="1"/>
    <col min="12" max="12" width="3.5703125" style="107" customWidth="1"/>
    <col min="13" max="13" width="12.7109375" style="107" customWidth="1"/>
    <col min="14" max="14" width="12.7109375" style="107" bestFit="1" customWidth="1"/>
    <col min="15" max="16384" width="9.140625" style="107"/>
  </cols>
  <sheetData>
    <row r="2" spans="1:12" ht="12.75" customHeight="1" x14ac:dyDescent="0.3">
      <c r="A2" s="325" t="s">
        <v>70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12" ht="17.25" customHeight="1" x14ac:dyDescent="0.3">
      <c r="A3" s="108"/>
      <c r="B3" s="108"/>
      <c r="C3" s="108"/>
      <c r="D3" s="108"/>
      <c r="E3" s="108"/>
      <c r="F3" s="108"/>
      <c r="G3" s="108"/>
      <c r="H3" s="108"/>
      <c r="I3" s="108"/>
      <c r="J3" s="109"/>
    </row>
    <row r="4" spans="1:12" ht="17.25" customHeight="1" x14ac:dyDescent="0.25">
      <c r="A4" s="337" t="s">
        <v>71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</row>
    <row r="5" spans="1:12" ht="20.25" customHeight="1" x14ac:dyDescent="0.3">
      <c r="A5" s="68"/>
      <c r="B5" s="68"/>
      <c r="C5" s="68"/>
      <c r="D5" s="68"/>
      <c r="E5" s="68"/>
      <c r="F5" s="68"/>
      <c r="G5" s="68"/>
      <c r="H5" s="68"/>
      <c r="I5" s="68"/>
      <c r="J5" s="68"/>
      <c r="K5" s="110"/>
    </row>
    <row r="6" spans="1:12" s="111" customFormat="1" ht="67.5" customHeight="1" x14ac:dyDescent="0.25">
      <c r="A6" s="69" t="s">
        <v>14</v>
      </c>
      <c r="B6" s="69" t="s">
        <v>15</v>
      </c>
      <c r="C6" s="69" t="s">
        <v>317</v>
      </c>
      <c r="D6" s="69" t="s">
        <v>318</v>
      </c>
      <c r="E6" s="69" t="s">
        <v>319</v>
      </c>
      <c r="F6" s="69"/>
      <c r="G6" s="70" t="s">
        <v>16</v>
      </c>
      <c r="H6" s="71" t="s">
        <v>17</v>
      </c>
      <c r="I6" s="106" t="s">
        <v>126</v>
      </c>
      <c r="J6" s="106" t="s">
        <v>73</v>
      </c>
      <c r="K6" s="106" t="s">
        <v>127</v>
      </c>
    </row>
    <row r="7" spans="1:12" s="112" customFormat="1" ht="18" customHeight="1" x14ac:dyDescent="0.3">
      <c r="A7" s="72">
        <v>1</v>
      </c>
      <c r="B7" s="72">
        <v>2</v>
      </c>
      <c r="C7" s="72"/>
      <c r="D7" s="72"/>
      <c r="E7" s="72"/>
      <c r="F7" s="72"/>
      <c r="G7" s="72">
        <v>3</v>
      </c>
      <c r="H7" s="72">
        <v>4</v>
      </c>
      <c r="I7" s="72">
        <v>5</v>
      </c>
      <c r="J7" s="72">
        <v>6</v>
      </c>
      <c r="K7" s="100">
        <v>7</v>
      </c>
    </row>
    <row r="8" spans="1:12" s="112" customFormat="1" ht="31.5" customHeight="1" x14ac:dyDescent="0.3">
      <c r="A8" s="330" t="s">
        <v>98</v>
      </c>
      <c r="B8" s="331"/>
      <c r="C8" s="331"/>
      <c r="D8" s="331"/>
      <c r="E8" s="331"/>
      <c r="F8" s="331"/>
      <c r="G8" s="332"/>
      <c r="H8" s="113" t="s">
        <v>101</v>
      </c>
      <c r="I8" s="114">
        <f>+I556+I9+I462+I566+I683+I791+I824+I960+I1054+I1088+I1184+I796</f>
        <v>4809462.93</v>
      </c>
      <c r="J8" s="114">
        <f t="shared" ref="J8:K8" si="0">+J556+J9+J462+J566+J683+J791+J824+J960+J1054+J1088+J1184+J796</f>
        <v>0</v>
      </c>
      <c r="K8" s="114">
        <f t="shared" si="0"/>
        <v>4809462.93</v>
      </c>
    </row>
    <row r="9" spans="1:12" s="118" customFormat="1" ht="34.5" customHeight="1" x14ac:dyDescent="0.3">
      <c r="A9" s="348" t="s">
        <v>100</v>
      </c>
      <c r="B9" s="349"/>
      <c r="C9" s="349"/>
      <c r="D9" s="349"/>
      <c r="E9" s="349"/>
      <c r="F9" s="349"/>
      <c r="G9" s="350"/>
      <c r="H9" s="115" t="s">
        <v>101</v>
      </c>
      <c r="I9" s="116">
        <f>+I10+I239+I438</f>
        <v>3641244.9299999997</v>
      </c>
      <c r="J9" s="116">
        <f>+J10+J239+J438</f>
        <v>-44000</v>
      </c>
      <c r="K9" s="116">
        <f>+K10+K239+K438</f>
        <v>3597244.9299999997</v>
      </c>
    </row>
    <row r="10" spans="1:12" s="123" customFormat="1" ht="23.1" customHeight="1" x14ac:dyDescent="0.3">
      <c r="A10" s="119"/>
      <c r="B10" s="119"/>
      <c r="C10" s="119"/>
      <c r="D10" s="119"/>
      <c r="E10" s="119"/>
      <c r="F10" s="119" t="str">
        <f>+G10</f>
        <v>3.1.</v>
      </c>
      <c r="G10" s="120" t="s">
        <v>41</v>
      </c>
      <c r="H10" s="121" t="s">
        <v>20</v>
      </c>
      <c r="I10" s="122">
        <f>+I11</f>
        <v>1170744</v>
      </c>
      <c r="J10" s="122">
        <f t="shared" ref="J10:K10" si="1">+J11</f>
        <v>-17778</v>
      </c>
      <c r="K10" s="122">
        <f t="shared" si="1"/>
        <v>1152966</v>
      </c>
      <c r="L10" s="117"/>
    </row>
    <row r="11" spans="1:12" s="123" customFormat="1" ht="23.1" customHeight="1" x14ac:dyDescent="0.3">
      <c r="A11" s="124">
        <v>3</v>
      </c>
      <c r="B11" s="124"/>
      <c r="C11" s="124"/>
      <c r="D11" s="124"/>
      <c r="E11" s="124"/>
      <c r="F11" s="124"/>
      <c r="G11" s="179" t="s">
        <v>41</v>
      </c>
      <c r="H11" s="126" t="s">
        <v>18</v>
      </c>
      <c r="I11" s="127">
        <f>+I12+I53+I219+I229+I234</f>
        <v>1170744</v>
      </c>
      <c r="J11" s="127">
        <f>+J12+J53+J219+J229+J234</f>
        <v>-17778</v>
      </c>
      <c r="K11" s="127">
        <f>+K12+K53+K219+K229+K234</f>
        <v>1152966</v>
      </c>
      <c r="L11" s="117"/>
    </row>
    <row r="12" spans="1:12" s="118" customFormat="1" ht="23.1" customHeight="1" x14ac:dyDescent="0.3">
      <c r="A12" s="128"/>
      <c r="B12" s="128">
        <v>31</v>
      </c>
      <c r="C12" s="128"/>
      <c r="D12" s="128"/>
      <c r="E12" s="128"/>
      <c r="F12" s="128"/>
      <c r="G12" s="179" t="s">
        <v>41</v>
      </c>
      <c r="H12" s="129" t="s">
        <v>6</v>
      </c>
      <c r="I12" s="132">
        <f>I13+I30+I44</f>
        <v>606514</v>
      </c>
      <c r="J12" s="132">
        <f t="shared" ref="J12:K12" si="2">J13+J30+J44</f>
        <v>0</v>
      </c>
      <c r="K12" s="132">
        <f t="shared" si="2"/>
        <v>606514</v>
      </c>
      <c r="L12" s="117"/>
    </row>
    <row r="13" spans="1:12" s="118" customFormat="1" ht="20.25" customHeight="1" x14ac:dyDescent="0.25">
      <c r="A13" s="128"/>
      <c r="B13" s="135"/>
      <c r="C13" s="135">
        <v>311</v>
      </c>
      <c r="D13" s="135"/>
      <c r="E13" s="135"/>
      <c r="F13" s="136"/>
      <c r="G13" s="12" t="s">
        <v>41</v>
      </c>
      <c r="H13" s="131" t="s">
        <v>128</v>
      </c>
      <c r="I13" s="137">
        <f>I14+I22+I25</f>
        <v>493613.99999999994</v>
      </c>
      <c r="J13" s="137">
        <f>J14+J22+J25</f>
        <v>0</v>
      </c>
      <c r="K13" s="137">
        <f>K14+K22+K25</f>
        <v>493613.99999999994</v>
      </c>
      <c r="L13" s="117"/>
    </row>
    <row r="14" spans="1:12" s="118" customFormat="1" ht="20.25" customHeight="1" x14ac:dyDescent="0.25">
      <c r="A14" s="128"/>
      <c r="B14" s="135"/>
      <c r="C14" s="135"/>
      <c r="D14" s="135">
        <v>3111</v>
      </c>
      <c r="E14" s="135"/>
      <c r="F14" s="136"/>
      <c r="G14" s="12" t="s">
        <v>41</v>
      </c>
      <c r="H14" s="131" t="s">
        <v>129</v>
      </c>
      <c r="I14" s="137">
        <f t="shared" ref="I14:K14" si="3">I15</f>
        <v>461613.99999999994</v>
      </c>
      <c r="J14" s="137">
        <f t="shared" si="3"/>
        <v>0</v>
      </c>
      <c r="K14" s="137">
        <f t="shared" si="3"/>
        <v>461613.99999999994</v>
      </c>
      <c r="L14" s="117"/>
    </row>
    <row r="15" spans="1:12" s="118" customFormat="1" ht="20.25" customHeight="1" x14ac:dyDescent="0.25">
      <c r="A15" s="128"/>
      <c r="B15" s="135"/>
      <c r="C15" s="135"/>
      <c r="D15" s="135"/>
      <c r="E15" s="90">
        <v>31111</v>
      </c>
      <c r="F15" s="131"/>
      <c r="G15" s="12" t="s">
        <v>41</v>
      </c>
      <c r="H15" s="131" t="s">
        <v>130</v>
      </c>
      <c r="I15" s="137">
        <f>I16+I17+I18+I19+I20+I21</f>
        <v>461613.99999999994</v>
      </c>
      <c r="J15" s="137">
        <f>J16+J17+J18+J19+J20+J21</f>
        <v>0</v>
      </c>
      <c r="K15" s="137">
        <f>K16+K17+K18+K19+K20+K21</f>
        <v>461613.99999999994</v>
      </c>
      <c r="L15" s="117"/>
    </row>
    <row r="16" spans="1:12" s="118" customFormat="1" ht="20.25" customHeight="1" x14ac:dyDescent="0.25">
      <c r="A16" s="128"/>
      <c r="B16" s="135"/>
      <c r="C16" s="135"/>
      <c r="D16" s="135"/>
      <c r="E16" s="11"/>
      <c r="F16" s="175">
        <v>311110</v>
      </c>
      <c r="G16" s="176" t="s">
        <v>41</v>
      </c>
      <c r="H16" s="177" t="s">
        <v>131</v>
      </c>
      <c r="I16" s="178">
        <f>300800+99814.93+200000+3000+5000-150000-3000-0.93</f>
        <v>455613.99999999994</v>
      </c>
      <c r="J16" s="178">
        <f t="shared" ref="J16:J21" si="4">K16-I16</f>
        <v>0</v>
      </c>
      <c r="K16" s="178">
        <f>300800+99814.93+200000+3000+5000-150000-3000-0.93</f>
        <v>455613.99999999994</v>
      </c>
      <c r="L16" s="117"/>
    </row>
    <row r="17" spans="1:12" s="118" customFormat="1" ht="20.25" customHeight="1" x14ac:dyDescent="0.25">
      <c r="A17" s="128"/>
      <c r="B17" s="135"/>
      <c r="C17" s="135"/>
      <c r="D17" s="135"/>
      <c r="E17" s="11"/>
      <c r="F17" s="175">
        <v>311110</v>
      </c>
      <c r="G17" s="176" t="s">
        <v>41</v>
      </c>
      <c r="H17" s="177" t="s">
        <v>132</v>
      </c>
      <c r="I17" s="178">
        <v>0</v>
      </c>
      <c r="J17" s="178">
        <f t="shared" si="4"/>
        <v>0</v>
      </c>
      <c r="K17" s="178">
        <v>0</v>
      </c>
      <c r="L17" s="117"/>
    </row>
    <row r="18" spans="1:12" s="118" customFormat="1" ht="20.25" customHeight="1" x14ac:dyDescent="0.25">
      <c r="A18" s="128"/>
      <c r="B18" s="135"/>
      <c r="C18" s="135"/>
      <c r="D18" s="135"/>
      <c r="E18" s="11"/>
      <c r="F18" s="175">
        <v>311110</v>
      </c>
      <c r="G18" s="176" t="s">
        <v>41</v>
      </c>
      <c r="H18" s="177" t="s">
        <v>133</v>
      </c>
      <c r="I18" s="178">
        <v>0</v>
      </c>
      <c r="J18" s="178">
        <f t="shared" si="4"/>
        <v>0</v>
      </c>
      <c r="K18" s="178">
        <v>0</v>
      </c>
      <c r="L18" s="117"/>
    </row>
    <row r="19" spans="1:12" s="118" customFormat="1" ht="20.25" customHeight="1" x14ac:dyDescent="0.25">
      <c r="A19" s="128"/>
      <c r="B19" s="135"/>
      <c r="C19" s="135"/>
      <c r="D19" s="135"/>
      <c r="E19" s="11"/>
      <c r="F19" s="175">
        <v>311111</v>
      </c>
      <c r="G19" s="176" t="s">
        <v>41</v>
      </c>
      <c r="H19" s="177" t="s">
        <v>134</v>
      </c>
      <c r="I19" s="178">
        <v>3000</v>
      </c>
      <c r="J19" s="178">
        <f t="shared" si="4"/>
        <v>0</v>
      </c>
      <c r="K19" s="178">
        <v>3000</v>
      </c>
      <c r="L19" s="117"/>
    </row>
    <row r="20" spans="1:12" s="118" customFormat="1" ht="20.25" customHeight="1" x14ac:dyDescent="0.25">
      <c r="A20" s="128"/>
      <c r="B20" s="135"/>
      <c r="C20" s="135"/>
      <c r="D20" s="135"/>
      <c r="E20" s="11"/>
      <c r="F20" s="175">
        <v>311113</v>
      </c>
      <c r="G20" s="176" t="s">
        <v>41</v>
      </c>
      <c r="H20" s="177" t="s">
        <v>135</v>
      </c>
      <c r="I20" s="178">
        <v>3000</v>
      </c>
      <c r="J20" s="178">
        <f t="shared" si="4"/>
        <v>0</v>
      </c>
      <c r="K20" s="178">
        <v>3000</v>
      </c>
      <c r="L20" s="117"/>
    </row>
    <row r="21" spans="1:12" s="118" customFormat="1" ht="20.25" customHeight="1" x14ac:dyDescent="0.25">
      <c r="A21" s="128"/>
      <c r="B21" s="135"/>
      <c r="C21" s="135"/>
      <c r="D21" s="135"/>
      <c r="E21" s="11"/>
      <c r="F21" s="175">
        <v>311114</v>
      </c>
      <c r="G21" s="176" t="s">
        <v>41</v>
      </c>
      <c r="H21" s="177" t="s">
        <v>136</v>
      </c>
      <c r="I21" s="178">
        <v>0</v>
      </c>
      <c r="J21" s="178">
        <f t="shared" si="4"/>
        <v>0</v>
      </c>
      <c r="K21" s="178">
        <v>0</v>
      </c>
      <c r="L21" s="117"/>
    </row>
    <row r="22" spans="1:12" s="118" customFormat="1" ht="20.25" customHeight="1" x14ac:dyDescent="0.25">
      <c r="A22" s="128"/>
      <c r="B22" s="135"/>
      <c r="C22" s="135"/>
      <c r="D22" s="135">
        <v>3113</v>
      </c>
      <c r="E22" s="135"/>
      <c r="F22" s="136"/>
      <c r="G22" s="12" t="s">
        <v>41</v>
      </c>
      <c r="H22" s="131" t="s">
        <v>137</v>
      </c>
      <c r="I22" s="137">
        <f t="shared" ref="I22:K23" si="5">I23</f>
        <v>24000</v>
      </c>
      <c r="J22" s="137">
        <f t="shared" si="5"/>
        <v>0</v>
      </c>
      <c r="K22" s="137">
        <f t="shared" si="5"/>
        <v>24000</v>
      </c>
      <c r="L22" s="117"/>
    </row>
    <row r="23" spans="1:12" s="118" customFormat="1" ht="20.25" customHeight="1" x14ac:dyDescent="0.25">
      <c r="A23" s="128"/>
      <c r="B23" s="135"/>
      <c r="C23" s="135"/>
      <c r="D23" s="135"/>
      <c r="E23" s="90">
        <v>31131</v>
      </c>
      <c r="F23" s="131"/>
      <c r="G23" s="12" t="s">
        <v>41</v>
      </c>
      <c r="H23" s="131" t="s">
        <v>137</v>
      </c>
      <c r="I23" s="137">
        <f t="shared" si="5"/>
        <v>24000</v>
      </c>
      <c r="J23" s="137">
        <f t="shared" si="5"/>
        <v>0</v>
      </c>
      <c r="K23" s="137">
        <f t="shared" si="5"/>
        <v>24000</v>
      </c>
      <c r="L23" s="117"/>
    </row>
    <row r="24" spans="1:12" s="118" customFormat="1" ht="20.25" customHeight="1" x14ac:dyDescent="0.25">
      <c r="A24" s="128"/>
      <c r="B24" s="135"/>
      <c r="C24" s="135"/>
      <c r="D24" s="135"/>
      <c r="E24" s="11"/>
      <c r="F24" s="175">
        <v>311310</v>
      </c>
      <c r="G24" s="176" t="s">
        <v>41</v>
      </c>
      <c r="H24" s="177" t="s">
        <v>137</v>
      </c>
      <c r="I24" s="178">
        <v>24000</v>
      </c>
      <c r="J24" s="178">
        <f>K24-I24</f>
        <v>0</v>
      </c>
      <c r="K24" s="178">
        <v>24000</v>
      </c>
      <c r="L24" s="117"/>
    </row>
    <row r="25" spans="1:12" s="118" customFormat="1" ht="20.25" customHeight="1" x14ac:dyDescent="0.25">
      <c r="A25" s="128"/>
      <c r="B25" s="135"/>
      <c r="C25" s="135"/>
      <c r="D25" s="135">
        <v>3114</v>
      </c>
      <c r="E25" s="135"/>
      <c r="F25" s="136"/>
      <c r="G25" s="12" t="s">
        <v>41</v>
      </c>
      <c r="H25" s="131" t="s">
        <v>138</v>
      </c>
      <c r="I25" s="137">
        <f t="shared" ref="I25:K25" si="6">I26</f>
        <v>8000</v>
      </c>
      <c r="J25" s="137">
        <f t="shared" si="6"/>
        <v>0</v>
      </c>
      <c r="K25" s="137">
        <f t="shared" si="6"/>
        <v>8000</v>
      </c>
      <c r="L25" s="117"/>
    </row>
    <row r="26" spans="1:12" s="118" customFormat="1" ht="20.25" customHeight="1" x14ac:dyDescent="0.25">
      <c r="A26" s="128"/>
      <c r="B26" s="135"/>
      <c r="C26" s="135"/>
      <c r="D26" s="135"/>
      <c r="E26" s="90">
        <v>31141</v>
      </c>
      <c r="F26" s="131"/>
      <c r="G26" s="12" t="s">
        <v>41</v>
      </c>
      <c r="H26" s="131" t="s">
        <v>138</v>
      </c>
      <c r="I26" s="137">
        <f>I27+I29+I28</f>
        <v>8000</v>
      </c>
      <c r="J26" s="137">
        <f>J27+J29+J28</f>
        <v>0</v>
      </c>
      <c r="K26" s="137">
        <f>K27+K29+K28</f>
        <v>8000</v>
      </c>
      <c r="L26" s="117"/>
    </row>
    <row r="27" spans="1:12" s="118" customFormat="1" ht="20.25" customHeight="1" x14ac:dyDescent="0.25">
      <c r="A27" s="128"/>
      <c r="B27" s="135"/>
      <c r="C27" s="135"/>
      <c r="D27" s="135"/>
      <c r="E27" s="11"/>
      <c r="F27" s="175">
        <v>311410</v>
      </c>
      <c r="G27" s="176" t="s">
        <v>41</v>
      </c>
      <c r="H27" s="177" t="s">
        <v>138</v>
      </c>
      <c r="I27" s="178">
        <v>8000</v>
      </c>
      <c r="J27" s="178">
        <f>K27-I27</f>
        <v>0</v>
      </c>
      <c r="K27" s="178">
        <v>8000</v>
      </c>
      <c r="L27" s="117"/>
    </row>
    <row r="28" spans="1:12" s="118" customFormat="1" ht="20.25" customHeight="1" x14ac:dyDescent="0.25">
      <c r="A28" s="128"/>
      <c r="B28" s="135"/>
      <c r="C28" s="135"/>
      <c r="D28" s="135"/>
      <c r="E28" s="11"/>
      <c r="F28" s="175">
        <v>311410</v>
      </c>
      <c r="G28" s="176" t="s">
        <v>41</v>
      </c>
      <c r="H28" s="177" t="s">
        <v>139</v>
      </c>
      <c r="I28" s="178">
        <v>0</v>
      </c>
      <c r="J28" s="178">
        <f>K28-I28</f>
        <v>0</v>
      </c>
      <c r="K28" s="178">
        <v>0</v>
      </c>
      <c r="L28" s="117"/>
    </row>
    <row r="29" spans="1:12" s="118" customFormat="1" ht="20.25" customHeight="1" x14ac:dyDescent="0.25">
      <c r="A29" s="128"/>
      <c r="B29" s="135"/>
      <c r="C29" s="135"/>
      <c r="D29" s="135"/>
      <c r="E29" s="11"/>
      <c r="F29" s="175">
        <v>311411</v>
      </c>
      <c r="G29" s="176" t="s">
        <v>41</v>
      </c>
      <c r="H29" s="177" t="s">
        <v>140</v>
      </c>
      <c r="I29" s="178">
        <v>0</v>
      </c>
      <c r="J29" s="178">
        <f>K29-I29</f>
        <v>0</v>
      </c>
      <c r="K29" s="178">
        <v>0</v>
      </c>
      <c r="L29" s="117"/>
    </row>
    <row r="30" spans="1:12" s="118" customFormat="1" ht="20.25" customHeight="1" x14ac:dyDescent="0.3">
      <c r="A30" s="128"/>
      <c r="B30" s="135"/>
      <c r="C30" s="135">
        <v>312</v>
      </c>
      <c r="D30" s="135"/>
      <c r="E30" s="135"/>
      <c r="F30" s="136"/>
      <c r="G30" s="12" t="s">
        <v>41</v>
      </c>
      <c r="H30" s="131" t="s">
        <v>141</v>
      </c>
      <c r="I30" s="137">
        <f>I31</f>
        <v>30900</v>
      </c>
      <c r="J30" s="137">
        <f>J31</f>
        <v>0</v>
      </c>
      <c r="K30" s="137">
        <f>K31</f>
        <v>30900</v>
      </c>
      <c r="L30" s="117"/>
    </row>
    <row r="31" spans="1:12" s="118" customFormat="1" ht="20.25" customHeight="1" x14ac:dyDescent="0.3">
      <c r="A31" s="128"/>
      <c r="B31" s="135"/>
      <c r="C31" s="135"/>
      <c r="D31" s="135">
        <v>3121</v>
      </c>
      <c r="E31" s="135"/>
      <c r="F31" s="136"/>
      <c r="G31" s="12" t="s">
        <v>41</v>
      </c>
      <c r="H31" s="131" t="s">
        <v>141</v>
      </c>
      <c r="I31" s="137">
        <f>I32+I34+I36+I38+I42+I40</f>
        <v>30900</v>
      </c>
      <c r="J31" s="137">
        <f>J32+J34+J36+J38+J42+J40</f>
        <v>0</v>
      </c>
      <c r="K31" s="137">
        <f>K32+K34+K36+K38+K42+K40</f>
        <v>30900</v>
      </c>
      <c r="L31" s="117"/>
    </row>
    <row r="32" spans="1:12" s="118" customFormat="1" ht="20.25" customHeight="1" x14ac:dyDescent="0.3">
      <c r="A32" s="128"/>
      <c r="B32" s="135"/>
      <c r="C32" s="135"/>
      <c r="D32" s="135"/>
      <c r="E32" s="90">
        <v>31212</v>
      </c>
      <c r="F32" s="131"/>
      <c r="G32" s="12" t="s">
        <v>41</v>
      </c>
      <c r="H32" s="131" t="s">
        <v>142</v>
      </c>
      <c r="I32" s="137">
        <f>I33</f>
        <v>5000</v>
      </c>
      <c r="J32" s="137">
        <f>J33</f>
        <v>0</v>
      </c>
      <c r="K32" s="137">
        <f>K33</f>
        <v>5000</v>
      </c>
      <c r="L32" s="117"/>
    </row>
    <row r="33" spans="1:12" s="118" customFormat="1" ht="20.25" customHeight="1" x14ac:dyDescent="0.3">
      <c r="A33" s="128"/>
      <c r="B33" s="135"/>
      <c r="C33" s="135"/>
      <c r="D33" s="135"/>
      <c r="E33" s="11"/>
      <c r="F33" s="175">
        <v>312120</v>
      </c>
      <c r="G33" s="176" t="s">
        <v>41</v>
      </c>
      <c r="H33" s="177" t="s">
        <v>142</v>
      </c>
      <c r="I33" s="178">
        <v>5000</v>
      </c>
      <c r="J33" s="178">
        <f>K33-I33</f>
        <v>0</v>
      </c>
      <c r="K33" s="178">
        <v>5000</v>
      </c>
      <c r="L33" s="117"/>
    </row>
    <row r="34" spans="1:12" s="118" customFormat="1" ht="20.25" customHeight="1" x14ac:dyDescent="0.3">
      <c r="A34" s="128"/>
      <c r="B34" s="135"/>
      <c r="C34" s="135"/>
      <c r="D34" s="135"/>
      <c r="E34" s="90">
        <v>31213</v>
      </c>
      <c r="F34" s="131"/>
      <c r="G34" s="12" t="s">
        <v>41</v>
      </c>
      <c r="H34" s="131" t="s">
        <v>143</v>
      </c>
      <c r="I34" s="137">
        <f>I35</f>
        <v>0</v>
      </c>
      <c r="J34" s="137">
        <f>J35</f>
        <v>0</v>
      </c>
      <c r="K34" s="137">
        <f>K35</f>
        <v>0</v>
      </c>
      <c r="L34" s="117"/>
    </row>
    <row r="35" spans="1:12" s="118" customFormat="1" ht="20.25" customHeight="1" x14ac:dyDescent="0.3">
      <c r="A35" s="128"/>
      <c r="B35" s="135"/>
      <c r="C35" s="135"/>
      <c r="D35" s="135"/>
      <c r="E35" s="11"/>
      <c r="F35" s="175">
        <v>312130</v>
      </c>
      <c r="G35" s="176" t="s">
        <v>41</v>
      </c>
      <c r="H35" s="177" t="s">
        <v>143</v>
      </c>
      <c r="I35" s="178">
        <v>0</v>
      </c>
      <c r="J35" s="178">
        <f>K35-I35</f>
        <v>0</v>
      </c>
      <c r="K35" s="178">
        <v>0</v>
      </c>
      <c r="L35" s="117"/>
    </row>
    <row r="36" spans="1:12" s="118" customFormat="1" ht="20.25" customHeight="1" x14ac:dyDescent="0.3">
      <c r="A36" s="128"/>
      <c r="B36" s="135"/>
      <c r="C36" s="135"/>
      <c r="D36" s="135"/>
      <c r="E36" s="90">
        <v>31214</v>
      </c>
      <c r="F36" s="131"/>
      <c r="G36" s="12" t="s">
        <v>41</v>
      </c>
      <c r="H36" s="131" t="s">
        <v>144</v>
      </c>
      <c r="I36" s="137">
        <f>I37</f>
        <v>2700</v>
      </c>
      <c r="J36" s="137">
        <f>J37</f>
        <v>0</v>
      </c>
      <c r="K36" s="137">
        <f>K37</f>
        <v>2700</v>
      </c>
      <c r="L36" s="117"/>
    </row>
    <row r="37" spans="1:12" s="118" customFormat="1" ht="20.25" customHeight="1" x14ac:dyDescent="0.3">
      <c r="A37" s="128"/>
      <c r="B37" s="135"/>
      <c r="C37" s="135"/>
      <c r="D37" s="135"/>
      <c r="E37" s="11"/>
      <c r="F37" s="175">
        <v>312140</v>
      </c>
      <c r="G37" s="176" t="s">
        <v>41</v>
      </c>
      <c r="H37" s="177" t="s">
        <v>144</v>
      </c>
      <c r="I37" s="178">
        <v>2700</v>
      </c>
      <c r="J37" s="178">
        <f>K37-I37</f>
        <v>0</v>
      </c>
      <c r="K37" s="178">
        <v>2700</v>
      </c>
      <c r="L37" s="117"/>
    </row>
    <row r="38" spans="1:12" s="118" customFormat="1" ht="20.25" customHeight="1" x14ac:dyDescent="0.25">
      <c r="A38" s="128"/>
      <c r="B38" s="135"/>
      <c r="C38" s="135"/>
      <c r="D38" s="135"/>
      <c r="E38" s="90">
        <v>31215</v>
      </c>
      <c r="F38" s="131"/>
      <c r="G38" s="12" t="s">
        <v>41</v>
      </c>
      <c r="H38" s="131" t="s">
        <v>145</v>
      </c>
      <c r="I38" s="137">
        <f>I39</f>
        <v>4000</v>
      </c>
      <c r="J38" s="137">
        <f>J39</f>
        <v>0</v>
      </c>
      <c r="K38" s="137">
        <f>K39</f>
        <v>4000</v>
      </c>
      <c r="L38" s="117"/>
    </row>
    <row r="39" spans="1:12" s="118" customFormat="1" ht="20.25" customHeight="1" x14ac:dyDescent="0.25">
      <c r="A39" s="128"/>
      <c r="B39" s="135"/>
      <c r="C39" s="135"/>
      <c r="D39" s="135"/>
      <c r="E39" s="11"/>
      <c r="F39" s="175">
        <v>312150</v>
      </c>
      <c r="G39" s="176" t="s">
        <v>41</v>
      </c>
      <c r="H39" s="177" t="s">
        <v>145</v>
      </c>
      <c r="I39" s="178">
        <v>4000</v>
      </c>
      <c r="J39" s="178">
        <f>K39-I39</f>
        <v>0</v>
      </c>
      <c r="K39" s="178">
        <v>4000</v>
      </c>
      <c r="L39" s="117"/>
    </row>
    <row r="40" spans="1:12" s="118" customFormat="1" ht="20.25" customHeight="1" x14ac:dyDescent="0.25">
      <c r="A40" s="128"/>
      <c r="B40" s="135"/>
      <c r="C40" s="135"/>
      <c r="D40" s="135"/>
      <c r="E40" s="90">
        <v>31216</v>
      </c>
      <c r="F40" s="131"/>
      <c r="G40" s="12" t="s">
        <v>41</v>
      </c>
      <c r="H40" s="131" t="s">
        <v>146</v>
      </c>
      <c r="I40" s="137">
        <f>I41</f>
        <v>8300</v>
      </c>
      <c r="J40" s="137">
        <f>J41</f>
        <v>0</v>
      </c>
      <c r="K40" s="137">
        <f>K41</f>
        <v>8300</v>
      </c>
      <c r="L40" s="117"/>
    </row>
    <row r="41" spans="1:12" s="118" customFormat="1" ht="20.25" customHeight="1" x14ac:dyDescent="0.25">
      <c r="A41" s="128"/>
      <c r="B41" s="135"/>
      <c r="C41" s="135"/>
      <c r="D41" s="135"/>
      <c r="E41" s="11"/>
      <c r="F41" s="175">
        <v>312160</v>
      </c>
      <c r="G41" s="176" t="s">
        <v>41</v>
      </c>
      <c r="H41" s="177" t="s">
        <v>146</v>
      </c>
      <c r="I41" s="178">
        <v>8300</v>
      </c>
      <c r="J41" s="178">
        <f>K41-I41</f>
        <v>0</v>
      </c>
      <c r="K41" s="178">
        <f>10300-1500-500</f>
        <v>8300</v>
      </c>
      <c r="L41" s="117"/>
    </row>
    <row r="42" spans="1:12" s="118" customFormat="1" ht="20.25" customHeight="1" x14ac:dyDescent="0.25">
      <c r="A42" s="128"/>
      <c r="B42" s="135"/>
      <c r="C42" s="135"/>
      <c r="D42" s="135"/>
      <c r="E42" s="90">
        <v>31219</v>
      </c>
      <c r="F42" s="131"/>
      <c r="G42" s="12" t="s">
        <v>41</v>
      </c>
      <c r="H42" s="131" t="s">
        <v>147</v>
      </c>
      <c r="I42" s="137">
        <f>I43</f>
        <v>10900</v>
      </c>
      <c r="J42" s="137">
        <f>J43</f>
        <v>0</v>
      </c>
      <c r="K42" s="137">
        <f>K43</f>
        <v>10900</v>
      </c>
      <c r="L42" s="117"/>
    </row>
    <row r="43" spans="1:12" s="118" customFormat="1" ht="20.25" customHeight="1" x14ac:dyDescent="0.25">
      <c r="A43" s="128"/>
      <c r="B43" s="135"/>
      <c r="C43" s="135"/>
      <c r="D43" s="135"/>
      <c r="E43" s="11"/>
      <c r="F43" s="175">
        <v>312190</v>
      </c>
      <c r="G43" s="176" t="s">
        <v>41</v>
      </c>
      <c r="H43" s="177" t="s">
        <v>148</v>
      </c>
      <c r="I43" s="178">
        <v>10900</v>
      </c>
      <c r="J43" s="178">
        <f>K43-I43</f>
        <v>0</v>
      </c>
      <c r="K43" s="178">
        <v>10900</v>
      </c>
      <c r="L43" s="117"/>
    </row>
    <row r="44" spans="1:12" s="118" customFormat="1" ht="20.25" customHeight="1" x14ac:dyDescent="0.25">
      <c r="A44" s="128"/>
      <c r="B44" s="135"/>
      <c r="C44" s="135">
        <v>313</v>
      </c>
      <c r="D44" s="135"/>
      <c r="E44" s="135"/>
      <c r="F44" s="136"/>
      <c r="G44" s="12" t="s">
        <v>41</v>
      </c>
      <c r="H44" s="131" t="s">
        <v>149</v>
      </c>
      <c r="I44" s="137">
        <f>I45+I50</f>
        <v>82000</v>
      </c>
      <c r="J44" s="137">
        <f>J45+J50</f>
        <v>0</v>
      </c>
      <c r="K44" s="137">
        <f>K45+K50</f>
        <v>82000</v>
      </c>
      <c r="L44" s="117"/>
    </row>
    <row r="45" spans="1:12" s="118" customFormat="1" ht="20.25" customHeight="1" x14ac:dyDescent="0.25">
      <c r="A45" s="128"/>
      <c r="B45" s="135"/>
      <c r="C45" s="135"/>
      <c r="D45" s="135">
        <v>3132</v>
      </c>
      <c r="E45" s="135"/>
      <c r="F45" s="136"/>
      <c r="G45" s="12" t="s">
        <v>41</v>
      </c>
      <c r="H45" s="131" t="s">
        <v>150</v>
      </c>
      <c r="I45" s="137">
        <f>I46+I48</f>
        <v>82000</v>
      </c>
      <c r="J45" s="137">
        <f>J46+J48</f>
        <v>0</v>
      </c>
      <c r="K45" s="137">
        <f>K46+K48</f>
        <v>82000</v>
      </c>
      <c r="L45" s="117"/>
    </row>
    <row r="46" spans="1:12" s="118" customFormat="1" ht="20.25" customHeight="1" x14ac:dyDescent="0.25">
      <c r="A46" s="128"/>
      <c r="B46" s="135"/>
      <c r="C46" s="135"/>
      <c r="D46" s="135"/>
      <c r="E46" s="90">
        <v>31321</v>
      </c>
      <c r="F46" s="131"/>
      <c r="G46" s="12" t="s">
        <v>41</v>
      </c>
      <c r="H46" s="131" t="s">
        <v>150</v>
      </c>
      <c r="I46" s="137">
        <f>I47</f>
        <v>82000</v>
      </c>
      <c r="J46" s="137">
        <f t="shared" ref="J46:K46" si="7">J47</f>
        <v>0</v>
      </c>
      <c r="K46" s="137">
        <f t="shared" si="7"/>
        <v>82000</v>
      </c>
      <c r="L46" s="117"/>
    </row>
    <row r="47" spans="1:12" s="118" customFormat="1" ht="20.25" customHeight="1" x14ac:dyDescent="0.25">
      <c r="A47" s="128"/>
      <c r="B47" s="135"/>
      <c r="C47" s="135"/>
      <c r="D47" s="135"/>
      <c r="E47" s="11"/>
      <c r="F47" s="175">
        <v>313210</v>
      </c>
      <c r="G47" s="176" t="s">
        <v>41</v>
      </c>
      <c r="H47" s="177" t="s">
        <v>150</v>
      </c>
      <c r="I47" s="178">
        <f>110000-28000</f>
        <v>82000</v>
      </c>
      <c r="J47" s="178">
        <f>K47-I47</f>
        <v>0</v>
      </c>
      <c r="K47" s="178">
        <f>110000-28000</f>
        <v>82000</v>
      </c>
      <c r="L47" s="117"/>
    </row>
    <row r="48" spans="1:12" s="118" customFormat="1" ht="20.25" customHeight="1" x14ac:dyDescent="0.25">
      <c r="A48" s="128"/>
      <c r="B48" s="135"/>
      <c r="C48" s="135"/>
      <c r="D48" s="135"/>
      <c r="E48" s="90">
        <v>31322</v>
      </c>
      <c r="F48" s="131"/>
      <c r="G48" s="12" t="s">
        <v>41</v>
      </c>
      <c r="H48" s="131" t="s">
        <v>150</v>
      </c>
      <c r="I48" s="137">
        <f>I49</f>
        <v>0</v>
      </c>
      <c r="J48" s="137">
        <f>J49</f>
        <v>0</v>
      </c>
      <c r="K48" s="137">
        <f>K49</f>
        <v>0</v>
      </c>
      <c r="L48" s="117"/>
    </row>
    <row r="49" spans="1:12" s="118" customFormat="1" ht="20.25" customHeight="1" x14ac:dyDescent="0.25">
      <c r="A49" s="128"/>
      <c r="B49" s="135"/>
      <c r="C49" s="135"/>
      <c r="D49" s="135"/>
      <c r="E49" s="11"/>
      <c r="F49" s="175">
        <v>313220</v>
      </c>
      <c r="G49" s="176" t="s">
        <v>41</v>
      </c>
      <c r="H49" s="177" t="s">
        <v>150</v>
      </c>
      <c r="I49" s="178">
        <f>44300+600+100+20000-65000</f>
        <v>0</v>
      </c>
      <c r="J49" s="178">
        <f>K49-I49</f>
        <v>0</v>
      </c>
      <c r="K49" s="178">
        <f>44300+600+100+20000-65000</f>
        <v>0</v>
      </c>
      <c r="L49" s="117"/>
    </row>
    <row r="50" spans="1:12" s="118" customFormat="1" ht="20.25" customHeight="1" x14ac:dyDescent="0.25">
      <c r="A50" s="128"/>
      <c r="B50" s="135"/>
      <c r="C50" s="135"/>
      <c r="D50" s="135">
        <v>3133</v>
      </c>
      <c r="E50" s="135"/>
      <c r="F50" s="136"/>
      <c r="G50" s="12" t="s">
        <v>41</v>
      </c>
      <c r="H50" s="131" t="s">
        <v>150</v>
      </c>
      <c r="I50" s="137">
        <f t="shared" ref="I50:K51" si="8">I51</f>
        <v>0</v>
      </c>
      <c r="J50" s="137">
        <f t="shared" si="8"/>
        <v>0</v>
      </c>
      <c r="K50" s="137">
        <f t="shared" si="8"/>
        <v>0</v>
      </c>
      <c r="L50" s="117"/>
    </row>
    <row r="51" spans="1:12" s="118" customFormat="1" ht="20.25" customHeight="1" x14ac:dyDescent="0.25">
      <c r="A51" s="128"/>
      <c r="B51" s="135"/>
      <c r="C51" s="135"/>
      <c r="D51" s="135"/>
      <c r="E51" s="90">
        <v>31332</v>
      </c>
      <c r="F51" s="131"/>
      <c r="G51" s="12" t="s">
        <v>41</v>
      </c>
      <c r="H51" s="131" t="s">
        <v>150</v>
      </c>
      <c r="I51" s="137">
        <f t="shared" si="8"/>
        <v>0</v>
      </c>
      <c r="J51" s="137">
        <f>K51-I51</f>
        <v>0</v>
      </c>
      <c r="K51" s="137">
        <f t="shared" si="8"/>
        <v>0</v>
      </c>
      <c r="L51" s="117"/>
    </row>
    <row r="52" spans="1:12" s="118" customFormat="1" ht="20.25" customHeight="1" x14ac:dyDescent="0.25">
      <c r="A52" s="128"/>
      <c r="B52" s="135"/>
      <c r="C52" s="135"/>
      <c r="D52" s="135"/>
      <c r="E52" s="11"/>
      <c r="F52" s="175">
        <v>313320</v>
      </c>
      <c r="G52" s="176" t="s">
        <v>41</v>
      </c>
      <c r="H52" s="177" t="s">
        <v>150</v>
      </c>
      <c r="I52" s="178">
        <f>106600+1200+1900+300+50000-160000</f>
        <v>0</v>
      </c>
      <c r="J52" s="178">
        <f>K52-I52</f>
        <v>0</v>
      </c>
      <c r="K52" s="178">
        <f>106600+1200+1900+300+50000-160000</f>
        <v>0</v>
      </c>
      <c r="L52" s="117"/>
    </row>
    <row r="53" spans="1:12" s="118" customFormat="1" ht="23.1" customHeight="1" x14ac:dyDescent="0.25">
      <c r="A53" s="128"/>
      <c r="B53" s="128">
        <v>32</v>
      </c>
      <c r="C53" s="128"/>
      <c r="D53" s="128"/>
      <c r="E53" s="128"/>
      <c r="F53" s="128"/>
      <c r="G53" s="179" t="s">
        <v>41</v>
      </c>
      <c r="H53" s="139" t="s">
        <v>7</v>
      </c>
      <c r="I53" s="132">
        <f>I54+I75+I119+I183+I187</f>
        <v>561130</v>
      </c>
      <c r="J53" s="132">
        <f>J54+J75+J119+J183+J187</f>
        <v>-17778</v>
      </c>
      <c r="K53" s="132">
        <f>K54+K75+K119+K183+K187</f>
        <v>543352</v>
      </c>
      <c r="L53" s="117"/>
    </row>
    <row r="54" spans="1:12" s="118" customFormat="1" ht="20.25" customHeight="1" x14ac:dyDescent="0.25">
      <c r="A54" s="128"/>
      <c r="B54" s="135"/>
      <c r="C54" s="135">
        <v>321</v>
      </c>
      <c r="D54" s="135"/>
      <c r="E54" s="140"/>
      <c r="F54" s="141"/>
      <c r="G54" s="12" t="s">
        <v>41</v>
      </c>
      <c r="H54" s="131" t="s">
        <v>151</v>
      </c>
      <c r="I54" s="137">
        <f>I55+I64+I69</f>
        <v>39315</v>
      </c>
      <c r="J54" s="137">
        <f>J55+J64+J69</f>
        <v>-438</v>
      </c>
      <c r="K54" s="137">
        <f>K55+K64+K69</f>
        <v>38877</v>
      </c>
      <c r="L54" s="117"/>
    </row>
    <row r="55" spans="1:12" s="118" customFormat="1" ht="20.25" customHeight="1" x14ac:dyDescent="0.25">
      <c r="A55" s="128"/>
      <c r="B55" s="135"/>
      <c r="C55" s="135"/>
      <c r="D55" s="135">
        <v>3211</v>
      </c>
      <c r="E55" s="140"/>
      <c r="F55" s="141"/>
      <c r="G55" s="12" t="s">
        <v>41</v>
      </c>
      <c r="H55" s="131" t="s">
        <v>152</v>
      </c>
      <c r="I55" s="137">
        <f>I56+I58+I60+I62</f>
        <v>6080</v>
      </c>
      <c r="J55" s="137">
        <f>J56+J58+J60+J62</f>
        <v>-438</v>
      </c>
      <c r="K55" s="137">
        <f>K56+K58+K60+K62</f>
        <v>5642</v>
      </c>
      <c r="L55" s="117"/>
    </row>
    <row r="56" spans="1:12" s="118" customFormat="1" ht="20.25" customHeight="1" x14ac:dyDescent="0.25">
      <c r="A56" s="128"/>
      <c r="B56" s="135"/>
      <c r="C56" s="135"/>
      <c r="D56" s="135"/>
      <c r="E56" s="90">
        <v>32111</v>
      </c>
      <c r="F56" s="131"/>
      <c r="G56" s="12" t="s">
        <v>41</v>
      </c>
      <c r="H56" s="131" t="s">
        <v>153</v>
      </c>
      <c r="I56" s="137">
        <f>I57</f>
        <v>1800</v>
      </c>
      <c r="J56" s="137">
        <f>J57</f>
        <v>-210</v>
      </c>
      <c r="K56" s="137">
        <f>K57</f>
        <v>1590</v>
      </c>
      <c r="L56" s="117"/>
    </row>
    <row r="57" spans="1:12" s="118" customFormat="1" ht="20.25" customHeight="1" x14ac:dyDescent="0.25">
      <c r="A57" s="128"/>
      <c r="B57" s="135"/>
      <c r="C57" s="135"/>
      <c r="D57" s="135"/>
      <c r="E57" s="11"/>
      <c r="F57" s="175">
        <v>321110</v>
      </c>
      <c r="G57" s="176" t="s">
        <v>41</v>
      </c>
      <c r="H57" s="177" t="s">
        <v>153</v>
      </c>
      <c r="I57" s="178">
        <v>1800</v>
      </c>
      <c r="J57" s="178">
        <f>K57-I57</f>
        <v>-210</v>
      </c>
      <c r="K57" s="178">
        <v>1590</v>
      </c>
      <c r="L57" s="117"/>
    </row>
    <row r="58" spans="1:12" s="118" customFormat="1" ht="20.25" customHeight="1" x14ac:dyDescent="0.25">
      <c r="A58" s="128"/>
      <c r="B58" s="135"/>
      <c r="C58" s="135"/>
      <c r="D58" s="135"/>
      <c r="E58" s="90">
        <v>32113</v>
      </c>
      <c r="F58" s="131"/>
      <c r="G58" s="12" t="s">
        <v>41</v>
      </c>
      <c r="H58" s="131" t="s">
        <v>154</v>
      </c>
      <c r="I58" s="137">
        <f>I59</f>
        <v>3500</v>
      </c>
      <c r="J58" s="137">
        <f>J59</f>
        <v>-228</v>
      </c>
      <c r="K58" s="137">
        <f>K59</f>
        <v>3272</v>
      </c>
      <c r="L58" s="117"/>
    </row>
    <row r="59" spans="1:12" s="118" customFormat="1" ht="20.25" customHeight="1" x14ac:dyDescent="0.25">
      <c r="A59" s="128"/>
      <c r="B59" s="135"/>
      <c r="C59" s="135"/>
      <c r="D59" s="135"/>
      <c r="E59" s="11"/>
      <c r="F59" s="175">
        <v>321130</v>
      </c>
      <c r="G59" s="176" t="s">
        <v>41</v>
      </c>
      <c r="H59" s="177" t="s">
        <v>154</v>
      </c>
      <c r="I59" s="178">
        <v>3500</v>
      </c>
      <c r="J59" s="178">
        <f>K59-I59</f>
        <v>-228</v>
      </c>
      <c r="K59" s="178">
        <v>3272</v>
      </c>
      <c r="L59" s="117"/>
    </row>
    <row r="60" spans="1:12" s="118" customFormat="1" ht="20.25" customHeight="1" x14ac:dyDescent="0.25">
      <c r="A60" s="128"/>
      <c r="B60" s="135"/>
      <c r="C60" s="135"/>
      <c r="D60" s="135"/>
      <c r="E60" s="90">
        <v>32115</v>
      </c>
      <c r="F60" s="131"/>
      <c r="G60" s="12" t="s">
        <v>41</v>
      </c>
      <c r="H60" s="131" t="s">
        <v>155</v>
      </c>
      <c r="I60" s="137">
        <f>I61</f>
        <v>340</v>
      </c>
      <c r="J60" s="137">
        <f>J61</f>
        <v>0</v>
      </c>
      <c r="K60" s="137">
        <f>K61</f>
        <v>340</v>
      </c>
      <c r="L60" s="117"/>
    </row>
    <row r="61" spans="1:12" s="118" customFormat="1" ht="20.25" customHeight="1" x14ac:dyDescent="0.25">
      <c r="A61" s="128"/>
      <c r="B61" s="135"/>
      <c r="C61" s="135"/>
      <c r="D61" s="135"/>
      <c r="E61" s="11"/>
      <c r="F61" s="175">
        <v>321150</v>
      </c>
      <c r="G61" s="176" t="s">
        <v>41</v>
      </c>
      <c r="H61" s="177" t="s">
        <v>155</v>
      </c>
      <c r="I61" s="178">
        <v>340</v>
      </c>
      <c r="J61" s="178">
        <f>K61-I61</f>
        <v>0</v>
      </c>
      <c r="K61" s="178">
        <v>340</v>
      </c>
      <c r="L61" s="117"/>
    </row>
    <row r="62" spans="1:12" s="118" customFormat="1" ht="20.25" customHeight="1" x14ac:dyDescent="0.25">
      <c r="A62" s="128"/>
      <c r="B62" s="135"/>
      <c r="C62" s="135"/>
      <c r="D62" s="135"/>
      <c r="E62" s="90">
        <v>32119</v>
      </c>
      <c r="F62" s="131"/>
      <c r="G62" s="12" t="s">
        <v>41</v>
      </c>
      <c r="H62" s="131" t="s">
        <v>156</v>
      </c>
      <c r="I62" s="137">
        <f>I63</f>
        <v>440</v>
      </c>
      <c r="J62" s="137">
        <f>J63</f>
        <v>0</v>
      </c>
      <c r="K62" s="137">
        <f>K63</f>
        <v>440</v>
      </c>
      <c r="L62" s="117"/>
    </row>
    <row r="63" spans="1:12" s="118" customFormat="1" ht="20.25" customHeight="1" x14ac:dyDescent="0.25">
      <c r="A63" s="128"/>
      <c r="B63" s="135"/>
      <c r="C63" s="135"/>
      <c r="D63" s="135"/>
      <c r="E63" s="11"/>
      <c r="F63" s="175">
        <v>321190</v>
      </c>
      <c r="G63" s="176" t="s">
        <v>41</v>
      </c>
      <c r="H63" s="177" t="s">
        <v>156</v>
      </c>
      <c r="I63" s="178">
        <v>440</v>
      </c>
      <c r="J63" s="178">
        <f>K63-I63</f>
        <v>0</v>
      </c>
      <c r="K63" s="178">
        <v>440</v>
      </c>
      <c r="L63" s="117"/>
    </row>
    <row r="64" spans="1:12" s="118" customFormat="1" ht="20.25" customHeight="1" x14ac:dyDescent="0.25">
      <c r="A64" s="128"/>
      <c r="B64" s="135"/>
      <c r="C64" s="135"/>
      <c r="D64" s="135">
        <v>3212</v>
      </c>
      <c r="E64" s="140"/>
      <c r="F64" s="141"/>
      <c r="G64" s="12" t="s">
        <v>41</v>
      </c>
      <c r="H64" s="131" t="s">
        <v>157</v>
      </c>
      <c r="I64" s="137">
        <f>I65+I67</f>
        <v>20235</v>
      </c>
      <c r="J64" s="137">
        <f>J65+J67</f>
        <v>0</v>
      </c>
      <c r="K64" s="137">
        <f>K65+K67</f>
        <v>20235</v>
      </c>
      <c r="L64" s="117"/>
    </row>
    <row r="65" spans="1:12" s="118" customFormat="1" ht="20.25" customHeight="1" x14ac:dyDescent="0.25">
      <c r="A65" s="128"/>
      <c r="B65" s="135"/>
      <c r="C65" s="135"/>
      <c r="D65" s="135"/>
      <c r="E65" s="90">
        <v>32121</v>
      </c>
      <c r="F65" s="131"/>
      <c r="G65" s="12" t="s">
        <v>41</v>
      </c>
      <c r="H65" s="131" t="s">
        <v>158</v>
      </c>
      <c r="I65" s="137">
        <f>I66</f>
        <v>17735</v>
      </c>
      <c r="J65" s="137">
        <f>J66</f>
        <v>0</v>
      </c>
      <c r="K65" s="137">
        <f>K66</f>
        <v>17735</v>
      </c>
      <c r="L65" s="117"/>
    </row>
    <row r="66" spans="1:12" s="118" customFormat="1" ht="20.25" customHeight="1" x14ac:dyDescent="0.25">
      <c r="A66" s="128"/>
      <c r="B66" s="135"/>
      <c r="C66" s="135"/>
      <c r="D66" s="135"/>
      <c r="E66" s="11"/>
      <c r="F66" s="175">
        <v>321210</v>
      </c>
      <c r="G66" s="176" t="s">
        <v>41</v>
      </c>
      <c r="H66" s="177" t="s">
        <v>158</v>
      </c>
      <c r="I66" s="178">
        <f>18280-545</f>
        <v>17735</v>
      </c>
      <c r="J66" s="178">
        <f>K66-I66</f>
        <v>0</v>
      </c>
      <c r="K66" s="178">
        <f>18280-545</f>
        <v>17735</v>
      </c>
      <c r="L66" s="117"/>
    </row>
    <row r="67" spans="1:12" s="118" customFormat="1" ht="20.25" customHeight="1" x14ac:dyDescent="0.25">
      <c r="A67" s="128"/>
      <c r="B67" s="135"/>
      <c r="C67" s="135"/>
      <c r="D67" s="135"/>
      <c r="E67" s="90">
        <v>32123</v>
      </c>
      <c r="F67" s="131"/>
      <c r="G67" s="12" t="s">
        <v>41</v>
      </c>
      <c r="H67" s="131" t="s">
        <v>159</v>
      </c>
      <c r="I67" s="137">
        <f>I68</f>
        <v>2500</v>
      </c>
      <c r="J67" s="137">
        <f>J68</f>
        <v>0</v>
      </c>
      <c r="K67" s="137">
        <f>K68</f>
        <v>2500</v>
      </c>
      <c r="L67" s="117"/>
    </row>
    <row r="68" spans="1:12" s="118" customFormat="1" ht="20.25" customHeight="1" x14ac:dyDescent="0.25">
      <c r="A68" s="128"/>
      <c r="B68" s="135"/>
      <c r="C68" s="135"/>
      <c r="D68" s="135"/>
      <c r="E68" s="11"/>
      <c r="F68" s="175">
        <v>321230</v>
      </c>
      <c r="G68" s="176" t="s">
        <v>41</v>
      </c>
      <c r="H68" s="177" t="s">
        <v>159</v>
      </c>
      <c r="I68" s="178">
        <v>2500</v>
      </c>
      <c r="J68" s="178">
        <f>K68-I68</f>
        <v>0</v>
      </c>
      <c r="K68" s="178">
        <v>2500</v>
      </c>
      <c r="L68" s="117"/>
    </row>
    <row r="69" spans="1:12" s="118" customFormat="1" ht="20.25" customHeight="1" x14ac:dyDescent="0.25">
      <c r="A69" s="128"/>
      <c r="B69" s="135"/>
      <c r="C69" s="135"/>
      <c r="D69" s="135">
        <v>3213</v>
      </c>
      <c r="E69" s="140"/>
      <c r="F69" s="141"/>
      <c r="G69" s="12" t="s">
        <v>41</v>
      </c>
      <c r="H69" s="131" t="s">
        <v>160</v>
      </c>
      <c r="I69" s="137">
        <f>I70+I73</f>
        <v>13000</v>
      </c>
      <c r="J69" s="137">
        <f>J70+J73</f>
        <v>0</v>
      </c>
      <c r="K69" s="137">
        <f>K70+K73</f>
        <v>13000</v>
      </c>
      <c r="L69" s="117"/>
    </row>
    <row r="70" spans="1:12" s="118" customFormat="1" ht="20.25" customHeight="1" x14ac:dyDescent="0.25">
      <c r="A70" s="128"/>
      <c r="B70" s="135"/>
      <c r="C70" s="140"/>
      <c r="D70" s="140"/>
      <c r="E70" s="90">
        <v>32131</v>
      </c>
      <c r="F70" s="131"/>
      <c r="G70" s="12" t="s">
        <v>41</v>
      </c>
      <c r="H70" s="131" t="s">
        <v>161</v>
      </c>
      <c r="I70" s="137">
        <f>I71+I72</f>
        <v>10000</v>
      </c>
      <c r="J70" s="137">
        <f>J71+J72</f>
        <v>0</v>
      </c>
      <c r="K70" s="137">
        <f>K71+K72</f>
        <v>10000</v>
      </c>
      <c r="L70" s="117"/>
    </row>
    <row r="71" spans="1:12" s="118" customFormat="1" ht="20.25" customHeight="1" x14ac:dyDescent="0.25">
      <c r="A71" s="128"/>
      <c r="B71" s="135"/>
      <c r="C71" s="140"/>
      <c r="D71" s="140"/>
      <c r="E71" s="11"/>
      <c r="F71" s="175">
        <v>321310</v>
      </c>
      <c r="G71" s="176" t="s">
        <v>41</v>
      </c>
      <c r="H71" s="177" t="s">
        <v>162</v>
      </c>
      <c r="I71" s="178">
        <v>10000</v>
      </c>
      <c r="J71" s="178">
        <f>K71-I71</f>
        <v>0</v>
      </c>
      <c r="K71" s="178">
        <v>10000</v>
      </c>
      <c r="L71" s="117"/>
    </row>
    <row r="72" spans="1:12" s="118" customFormat="1" ht="20.25" customHeight="1" x14ac:dyDescent="0.25">
      <c r="A72" s="128"/>
      <c r="B72" s="135"/>
      <c r="C72" s="140"/>
      <c r="D72" s="140"/>
      <c r="E72" s="11"/>
      <c r="F72" s="175">
        <v>321311</v>
      </c>
      <c r="G72" s="176" t="s">
        <v>41</v>
      </c>
      <c r="H72" s="177" t="s">
        <v>163</v>
      </c>
      <c r="I72" s="178">
        <v>0</v>
      </c>
      <c r="J72" s="178">
        <f>K72-I72</f>
        <v>0</v>
      </c>
      <c r="K72" s="178">
        <v>0</v>
      </c>
      <c r="L72" s="117"/>
    </row>
    <row r="73" spans="1:12" s="118" customFormat="1" ht="20.25" customHeight="1" x14ac:dyDescent="0.25">
      <c r="A73" s="128"/>
      <c r="B73" s="135"/>
      <c r="C73" s="140"/>
      <c r="D73" s="140"/>
      <c r="E73" s="90">
        <v>32132</v>
      </c>
      <c r="F73" s="131"/>
      <c r="G73" s="12" t="s">
        <v>41</v>
      </c>
      <c r="H73" s="131" t="s">
        <v>164</v>
      </c>
      <c r="I73" s="137">
        <f>I74</f>
        <v>3000</v>
      </c>
      <c r="J73" s="137">
        <f>J74</f>
        <v>0</v>
      </c>
      <c r="K73" s="137">
        <f>K74</f>
        <v>3000</v>
      </c>
      <c r="L73" s="117"/>
    </row>
    <row r="74" spans="1:12" s="118" customFormat="1" ht="20.25" customHeight="1" x14ac:dyDescent="0.25">
      <c r="A74" s="128"/>
      <c r="B74" s="135"/>
      <c r="C74" s="140"/>
      <c r="D74" s="140"/>
      <c r="E74" s="11"/>
      <c r="F74" s="175">
        <v>321320</v>
      </c>
      <c r="G74" s="176" t="s">
        <v>41</v>
      </c>
      <c r="H74" s="177" t="s">
        <v>164</v>
      </c>
      <c r="I74" s="178">
        <v>3000</v>
      </c>
      <c r="J74" s="178">
        <f>K74-I74</f>
        <v>0</v>
      </c>
      <c r="K74" s="178">
        <v>3000</v>
      </c>
      <c r="L74" s="117"/>
    </row>
    <row r="75" spans="1:12" s="118" customFormat="1" ht="20.25" customHeight="1" x14ac:dyDescent="0.25">
      <c r="A75" s="128"/>
      <c r="B75" s="135"/>
      <c r="C75" s="135">
        <v>322</v>
      </c>
      <c r="D75" s="135"/>
      <c r="E75" s="135"/>
      <c r="F75" s="136"/>
      <c r="G75" s="12" t="s">
        <v>41</v>
      </c>
      <c r="H75" s="131" t="s">
        <v>165</v>
      </c>
      <c r="I75" s="137">
        <f>I76+I92+I100+I108+I111+I116</f>
        <v>200160</v>
      </c>
      <c r="J75" s="137">
        <f>J76+J92+J100+J108+J111+J116</f>
        <v>-8300</v>
      </c>
      <c r="K75" s="137">
        <f>K76+K92+K100+K108+K111+K116</f>
        <v>191860</v>
      </c>
      <c r="L75" s="117"/>
    </row>
    <row r="76" spans="1:12" s="118" customFormat="1" ht="20.25" customHeight="1" x14ac:dyDescent="0.25">
      <c r="A76" s="128"/>
      <c r="B76" s="135"/>
      <c r="C76" s="135"/>
      <c r="D76" s="135">
        <v>3221</v>
      </c>
      <c r="E76" s="135"/>
      <c r="F76" s="136"/>
      <c r="G76" s="12" t="s">
        <v>41</v>
      </c>
      <c r="H76" s="131" t="s">
        <v>166</v>
      </c>
      <c r="I76" s="137">
        <f>I77+I84+I86+I88+I90</f>
        <v>16400</v>
      </c>
      <c r="J76" s="137">
        <f>J77+J84+J86+J88+J90</f>
        <v>0</v>
      </c>
      <c r="K76" s="137">
        <f>K77+K84+K86+K88+K90</f>
        <v>16400</v>
      </c>
      <c r="L76" s="117"/>
    </row>
    <row r="77" spans="1:12" s="118" customFormat="1" ht="20.25" customHeight="1" x14ac:dyDescent="0.25">
      <c r="A77" s="128"/>
      <c r="B77" s="135"/>
      <c r="C77" s="135"/>
      <c r="D77" s="135"/>
      <c r="E77" s="90">
        <v>32211</v>
      </c>
      <c r="F77" s="131"/>
      <c r="G77" s="12" t="s">
        <v>41</v>
      </c>
      <c r="H77" s="131" t="s">
        <v>167</v>
      </c>
      <c r="I77" s="137">
        <f>I78+I80+I82+I83+I79+I81</f>
        <v>8030</v>
      </c>
      <c r="J77" s="137">
        <f>J78+J80+J82+J83+J79+J81</f>
        <v>0</v>
      </c>
      <c r="K77" s="137">
        <f>K78+K80+K82+K83+K79+K81</f>
        <v>8030</v>
      </c>
      <c r="L77" s="117"/>
    </row>
    <row r="78" spans="1:12" s="118" customFormat="1" ht="20.25" customHeight="1" x14ac:dyDescent="0.25">
      <c r="A78" s="128"/>
      <c r="B78" s="135"/>
      <c r="C78" s="135"/>
      <c r="D78" s="135"/>
      <c r="E78" s="11"/>
      <c r="F78" s="175">
        <v>322110</v>
      </c>
      <c r="G78" s="176" t="s">
        <v>41</v>
      </c>
      <c r="H78" s="177" t="s">
        <v>167</v>
      </c>
      <c r="I78" s="178">
        <v>3000</v>
      </c>
      <c r="J78" s="178">
        <f t="shared" ref="J78:J83" si="9">K78-I78</f>
        <v>0</v>
      </c>
      <c r="K78" s="178">
        <v>3000</v>
      </c>
      <c r="L78" s="117"/>
    </row>
    <row r="79" spans="1:12" s="118" customFormat="1" ht="20.25" customHeight="1" x14ac:dyDescent="0.25">
      <c r="A79" s="128"/>
      <c r="B79" s="135"/>
      <c r="C79" s="135"/>
      <c r="D79" s="135"/>
      <c r="E79" s="11"/>
      <c r="F79" s="175">
        <v>322110</v>
      </c>
      <c r="G79" s="176" t="s">
        <v>41</v>
      </c>
      <c r="H79" s="177" t="s">
        <v>168</v>
      </c>
      <c r="I79" s="178">
        <v>0</v>
      </c>
      <c r="J79" s="178">
        <f t="shared" si="9"/>
        <v>0</v>
      </c>
      <c r="K79" s="178">
        <v>0</v>
      </c>
      <c r="L79" s="117"/>
    </row>
    <row r="80" spans="1:12" s="118" customFormat="1" ht="20.25" customHeight="1" x14ac:dyDescent="0.25">
      <c r="A80" s="128"/>
      <c r="B80" s="135"/>
      <c r="C80" s="135"/>
      <c r="D80" s="135"/>
      <c r="E80" s="11"/>
      <c r="F80" s="175">
        <v>322111</v>
      </c>
      <c r="G80" s="176" t="s">
        <v>41</v>
      </c>
      <c r="H80" s="177" t="s">
        <v>169</v>
      </c>
      <c r="I80" s="178">
        <v>5030</v>
      </c>
      <c r="J80" s="178">
        <f t="shared" si="9"/>
        <v>0</v>
      </c>
      <c r="K80" s="178">
        <v>5030</v>
      </c>
      <c r="L80" s="117"/>
    </row>
    <row r="81" spans="1:12" s="118" customFormat="1" ht="20.25" customHeight="1" x14ac:dyDescent="0.25">
      <c r="A81" s="128"/>
      <c r="B81" s="135"/>
      <c r="C81" s="135"/>
      <c r="D81" s="135"/>
      <c r="E81" s="11"/>
      <c r="F81" s="175">
        <v>322110</v>
      </c>
      <c r="G81" s="176" t="s">
        <v>41</v>
      </c>
      <c r="H81" s="177" t="s">
        <v>170</v>
      </c>
      <c r="I81" s="178">
        <v>0</v>
      </c>
      <c r="J81" s="178">
        <f t="shared" si="9"/>
        <v>0</v>
      </c>
      <c r="K81" s="178">
        <v>0</v>
      </c>
      <c r="L81" s="117"/>
    </row>
    <row r="82" spans="1:12" s="118" customFormat="1" ht="20.25" customHeight="1" x14ac:dyDescent="0.25">
      <c r="A82" s="128"/>
      <c r="B82" s="135"/>
      <c r="C82" s="135"/>
      <c r="D82" s="135"/>
      <c r="E82" s="11"/>
      <c r="F82" s="175">
        <v>322110</v>
      </c>
      <c r="G82" s="176" t="s">
        <v>41</v>
      </c>
      <c r="H82" s="177" t="s">
        <v>171</v>
      </c>
      <c r="I82" s="178">
        <v>0</v>
      </c>
      <c r="J82" s="178">
        <f t="shared" si="9"/>
        <v>0</v>
      </c>
      <c r="K82" s="178">
        <v>0</v>
      </c>
      <c r="L82" s="117"/>
    </row>
    <row r="83" spans="1:12" s="118" customFormat="1" ht="20.25" customHeight="1" x14ac:dyDescent="0.25">
      <c r="A83" s="128"/>
      <c r="B83" s="135"/>
      <c r="C83" s="135"/>
      <c r="D83" s="135"/>
      <c r="E83" s="11"/>
      <c r="F83" s="175">
        <v>322110</v>
      </c>
      <c r="G83" s="176" t="s">
        <v>41</v>
      </c>
      <c r="H83" s="177" t="s">
        <v>172</v>
      </c>
      <c r="I83" s="178">
        <v>0</v>
      </c>
      <c r="J83" s="178">
        <f t="shared" si="9"/>
        <v>0</v>
      </c>
      <c r="K83" s="178">
        <v>0</v>
      </c>
      <c r="L83" s="117"/>
    </row>
    <row r="84" spans="1:12" s="118" customFormat="1" ht="20.25" customHeight="1" x14ac:dyDescent="0.25">
      <c r="A84" s="128"/>
      <c r="B84" s="135"/>
      <c r="C84" s="135"/>
      <c r="D84" s="135"/>
      <c r="E84" s="90">
        <v>32212</v>
      </c>
      <c r="F84" s="131"/>
      <c r="G84" s="12" t="s">
        <v>41</v>
      </c>
      <c r="H84" s="131" t="s">
        <v>173</v>
      </c>
      <c r="I84" s="137">
        <f>I85</f>
        <v>1870</v>
      </c>
      <c r="J84" s="137">
        <f>J85</f>
        <v>0</v>
      </c>
      <c r="K84" s="137">
        <f>K85</f>
        <v>1870</v>
      </c>
      <c r="L84" s="117"/>
    </row>
    <row r="85" spans="1:12" s="118" customFormat="1" ht="20.25" customHeight="1" x14ac:dyDescent="0.25">
      <c r="A85" s="128"/>
      <c r="B85" s="135"/>
      <c r="C85" s="135"/>
      <c r="D85" s="135"/>
      <c r="E85" s="11"/>
      <c r="F85" s="175">
        <v>322120</v>
      </c>
      <c r="G85" s="176" t="s">
        <v>41</v>
      </c>
      <c r="H85" s="177" t="s">
        <v>174</v>
      </c>
      <c r="I85" s="178">
        <v>1870</v>
      </c>
      <c r="J85" s="178">
        <f>K85-I85</f>
        <v>0</v>
      </c>
      <c r="K85" s="178">
        <v>1870</v>
      </c>
      <c r="L85" s="117"/>
    </row>
    <row r="86" spans="1:12" s="118" customFormat="1" ht="20.25" customHeight="1" x14ac:dyDescent="0.25">
      <c r="A86" s="128"/>
      <c r="B86" s="135"/>
      <c r="C86" s="135"/>
      <c r="D86" s="135"/>
      <c r="E86" s="90">
        <v>32214</v>
      </c>
      <c r="F86" s="131"/>
      <c r="G86" s="12" t="s">
        <v>41</v>
      </c>
      <c r="H86" s="131" t="s">
        <v>175</v>
      </c>
      <c r="I86" s="137">
        <f>I87</f>
        <v>1000</v>
      </c>
      <c r="J86" s="137">
        <f>J87</f>
        <v>0</v>
      </c>
      <c r="K86" s="137">
        <f>K87</f>
        <v>1000</v>
      </c>
      <c r="L86" s="117"/>
    </row>
    <row r="87" spans="1:12" s="118" customFormat="1" ht="20.25" customHeight="1" x14ac:dyDescent="0.25">
      <c r="A87" s="128"/>
      <c r="B87" s="135"/>
      <c r="C87" s="135"/>
      <c r="D87" s="135"/>
      <c r="E87" s="11"/>
      <c r="F87" s="175">
        <v>322140</v>
      </c>
      <c r="G87" s="176" t="s">
        <v>41</v>
      </c>
      <c r="H87" s="177" t="s">
        <v>175</v>
      </c>
      <c r="I87" s="178">
        <f>3000-2000</f>
        <v>1000</v>
      </c>
      <c r="J87" s="178">
        <f>K87-I87</f>
        <v>0</v>
      </c>
      <c r="K87" s="178">
        <f>3000-2000</f>
        <v>1000</v>
      </c>
      <c r="L87" s="117"/>
    </row>
    <row r="88" spans="1:12" s="118" customFormat="1" ht="20.25" customHeight="1" x14ac:dyDescent="0.25">
      <c r="A88" s="128"/>
      <c r="B88" s="135"/>
      <c r="C88" s="135"/>
      <c r="D88" s="135"/>
      <c r="E88" s="90">
        <v>32216</v>
      </c>
      <c r="F88" s="131"/>
      <c r="G88" s="12" t="s">
        <v>41</v>
      </c>
      <c r="H88" s="131" t="s">
        <v>176</v>
      </c>
      <c r="I88" s="137">
        <f>I89</f>
        <v>2500</v>
      </c>
      <c r="J88" s="137">
        <f>J89</f>
        <v>0</v>
      </c>
      <c r="K88" s="137">
        <f>K89</f>
        <v>2500</v>
      </c>
      <c r="L88" s="117"/>
    </row>
    <row r="89" spans="1:12" s="118" customFormat="1" ht="20.25" customHeight="1" x14ac:dyDescent="0.25">
      <c r="A89" s="128"/>
      <c r="B89" s="135"/>
      <c r="C89" s="135"/>
      <c r="D89" s="135"/>
      <c r="E89" s="11"/>
      <c r="F89" s="175">
        <v>322160</v>
      </c>
      <c r="G89" s="176" t="s">
        <v>41</v>
      </c>
      <c r="H89" s="177" t="s">
        <v>176</v>
      </c>
      <c r="I89" s="178">
        <f>7500-5000</f>
        <v>2500</v>
      </c>
      <c r="J89" s="178">
        <f>K89-I89</f>
        <v>0</v>
      </c>
      <c r="K89" s="178">
        <f>7500-5000</f>
        <v>2500</v>
      </c>
      <c r="L89" s="117"/>
    </row>
    <row r="90" spans="1:12" s="118" customFormat="1" ht="20.25" customHeight="1" x14ac:dyDescent="0.25">
      <c r="A90" s="128"/>
      <c r="B90" s="135"/>
      <c r="C90" s="135"/>
      <c r="D90" s="135"/>
      <c r="E90" s="90">
        <v>32219</v>
      </c>
      <c r="F90" s="131"/>
      <c r="G90" s="12" t="s">
        <v>41</v>
      </c>
      <c r="H90" s="131" t="s">
        <v>177</v>
      </c>
      <c r="I90" s="137">
        <f>I91</f>
        <v>3000</v>
      </c>
      <c r="J90" s="137">
        <f>J91</f>
        <v>0</v>
      </c>
      <c r="K90" s="137">
        <f>K91</f>
        <v>3000</v>
      </c>
      <c r="L90" s="117"/>
    </row>
    <row r="91" spans="1:12" s="118" customFormat="1" ht="20.25" customHeight="1" x14ac:dyDescent="0.25">
      <c r="A91" s="128"/>
      <c r="B91" s="135"/>
      <c r="C91" s="135"/>
      <c r="D91" s="135"/>
      <c r="E91" s="11"/>
      <c r="F91" s="175">
        <v>322190</v>
      </c>
      <c r="G91" s="176" t="s">
        <v>41</v>
      </c>
      <c r="H91" s="177" t="s">
        <v>177</v>
      </c>
      <c r="I91" s="178">
        <v>3000</v>
      </c>
      <c r="J91" s="178">
        <f>K91-I91</f>
        <v>0</v>
      </c>
      <c r="K91" s="178">
        <v>3000</v>
      </c>
      <c r="L91" s="117"/>
    </row>
    <row r="92" spans="1:12" s="118" customFormat="1" ht="20.25" customHeight="1" x14ac:dyDescent="0.25">
      <c r="A92" s="128"/>
      <c r="B92" s="135"/>
      <c r="C92" s="135"/>
      <c r="D92" s="135">
        <v>3222</v>
      </c>
      <c r="E92" s="135"/>
      <c r="F92" s="136"/>
      <c r="G92" s="12" t="s">
        <v>41</v>
      </c>
      <c r="H92" s="131" t="s">
        <v>178</v>
      </c>
      <c r="I92" s="137">
        <f t="shared" ref="I92:K92" si="10">I93+I96</f>
        <v>142410</v>
      </c>
      <c r="J92" s="137">
        <f t="shared" si="10"/>
        <v>-8300</v>
      </c>
      <c r="K92" s="137">
        <f t="shared" si="10"/>
        <v>134110</v>
      </c>
      <c r="L92" s="117"/>
    </row>
    <row r="93" spans="1:12" s="118" customFormat="1" ht="20.25" customHeight="1" x14ac:dyDescent="0.25">
      <c r="A93" s="128"/>
      <c r="B93" s="135"/>
      <c r="C93" s="135"/>
      <c r="D93" s="135"/>
      <c r="E93" s="90">
        <v>32221</v>
      </c>
      <c r="F93" s="131"/>
      <c r="G93" s="12" t="s">
        <v>41</v>
      </c>
      <c r="H93" s="131" t="s">
        <v>179</v>
      </c>
      <c r="I93" s="137">
        <f>I94+I95</f>
        <v>82410</v>
      </c>
      <c r="J93" s="137">
        <f>J94+J95</f>
        <v>0</v>
      </c>
      <c r="K93" s="137">
        <f>K94+K95</f>
        <v>82410</v>
      </c>
      <c r="L93" s="117"/>
    </row>
    <row r="94" spans="1:12" s="118" customFormat="1" ht="20.25" customHeight="1" x14ac:dyDescent="0.25">
      <c r="A94" s="128"/>
      <c r="B94" s="135"/>
      <c r="C94" s="135"/>
      <c r="D94" s="135"/>
      <c r="E94" s="11"/>
      <c r="F94" s="175">
        <v>322210</v>
      </c>
      <c r="G94" s="176" t="s">
        <v>41</v>
      </c>
      <c r="H94" s="177" t="s">
        <v>179</v>
      </c>
      <c r="I94" s="178">
        <f>282000+1380-970+1000-100000-100000-1000</f>
        <v>82410</v>
      </c>
      <c r="J94" s="178">
        <f>K94-I94</f>
        <v>0</v>
      </c>
      <c r="K94" s="178">
        <f>282000+1380-970+1000-100000-100000-1000</f>
        <v>82410</v>
      </c>
      <c r="L94" s="117"/>
    </row>
    <row r="95" spans="1:12" s="118" customFormat="1" ht="20.25" customHeight="1" x14ac:dyDescent="0.25">
      <c r="A95" s="128"/>
      <c r="B95" s="135"/>
      <c r="C95" s="135"/>
      <c r="D95" s="135"/>
      <c r="E95" s="11"/>
      <c r="F95" s="175">
        <v>322210</v>
      </c>
      <c r="G95" s="176" t="s">
        <v>41</v>
      </c>
      <c r="H95" s="177" t="s">
        <v>180</v>
      </c>
      <c r="I95" s="178">
        <v>0</v>
      </c>
      <c r="J95" s="178">
        <f>K95-I95</f>
        <v>0</v>
      </c>
      <c r="K95" s="178">
        <v>0</v>
      </c>
      <c r="L95" s="117"/>
    </row>
    <row r="96" spans="1:12" s="118" customFormat="1" ht="20.25" customHeight="1" x14ac:dyDescent="0.25">
      <c r="A96" s="128"/>
      <c r="B96" s="135"/>
      <c r="C96" s="135"/>
      <c r="D96" s="135"/>
      <c r="E96" s="90">
        <v>32222</v>
      </c>
      <c r="F96" s="131"/>
      <c r="G96" s="12" t="s">
        <v>41</v>
      </c>
      <c r="H96" s="131" t="s">
        <v>181</v>
      </c>
      <c r="I96" s="137">
        <f>I97+I99+I98</f>
        <v>60000</v>
      </c>
      <c r="J96" s="137">
        <f>J97+J99+J98</f>
        <v>-8300</v>
      </c>
      <c r="K96" s="137">
        <f>K97+K99+K98</f>
        <v>51700</v>
      </c>
      <c r="L96" s="117"/>
    </row>
    <row r="97" spans="1:12" s="118" customFormat="1" ht="20.25" customHeight="1" x14ac:dyDescent="0.25">
      <c r="A97" s="128"/>
      <c r="B97" s="135"/>
      <c r="C97" s="135"/>
      <c r="D97" s="135"/>
      <c r="E97" s="11"/>
      <c r="F97" s="175">
        <v>322220</v>
      </c>
      <c r="G97" s="176" t="s">
        <v>41</v>
      </c>
      <c r="H97" s="177" t="s">
        <v>181</v>
      </c>
      <c r="I97" s="178">
        <f>110000-50000</f>
        <v>60000</v>
      </c>
      <c r="J97" s="178">
        <f>K97-I97</f>
        <v>-8300</v>
      </c>
      <c r="K97" s="178">
        <v>51700</v>
      </c>
      <c r="L97" s="117"/>
    </row>
    <row r="98" spans="1:12" s="118" customFormat="1" ht="20.25" customHeight="1" x14ac:dyDescent="0.25">
      <c r="A98" s="128"/>
      <c r="B98" s="135"/>
      <c r="C98" s="135"/>
      <c r="D98" s="135"/>
      <c r="E98" s="11"/>
      <c r="F98" s="175">
        <v>322220</v>
      </c>
      <c r="G98" s="176" t="s">
        <v>41</v>
      </c>
      <c r="H98" s="177" t="s">
        <v>182</v>
      </c>
      <c r="I98" s="178">
        <v>0</v>
      </c>
      <c r="J98" s="178">
        <f>K98-I98</f>
        <v>0</v>
      </c>
      <c r="K98" s="178">
        <v>0</v>
      </c>
      <c r="L98" s="117"/>
    </row>
    <row r="99" spans="1:12" s="118" customFormat="1" ht="20.25" customHeight="1" x14ac:dyDescent="0.25">
      <c r="A99" s="128"/>
      <c r="B99" s="135"/>
      <c r="C99" s="135"/>
      <c r="D99" s="135"/>
      <c r="E99" s="11"/>
      <c r="F99" s="175">
        <v>322220</v>
      </c>
      <c r="G99" s="176" t="s">
        <v>41</v>
      </c>
      <c r="H99" s="177" t="s">
        <v>183</v>
      </c>
      <c r="I99" s="178">
        <v>0</v>
      </c>
      <c r="J99" s="178">
        <f>K99-I99</f>
        <v>0</v>
      </c>
      <c r="K99" s="178">
        <v>0</v>
      </c>
      <c r="L99" s="117"/>
    </row>
    <row r="100" spans="1:12" s="118" customFormat="1" ht="20.25" customHeight="1" x14ac:dyDescent="0.25">
      <c r="A100" s="128"/>
      <c r="B100" s="135"/>
      <c r="C100" s="135"/>
      <c r="D100" s="135">
        <v>3223</v>
      </c>
      <c r="E100" s="135"/>
      <c r="F100" s="136"/>
      <c r="G100" s="12" t="s">
        <v>41</v>
      </c>
      <c r="H100" s="131" t="s">
        <v>184</v>
      </c>
      <c r="I100" s="137">
        <f>I101+I104+I106</f>
        <v>23900</v>
      </c>
      <c r="J100" s="137">
        <f>J101+J104+J106</f>
        <v>0</v>
      </c>
      <c r="K100" s="137">
        <f>K101+K104+K106</f>
        <v>23900</v>
      </c>
      <c r="L100" s="117"/>
    </row>
    <row r="101" spans="1:12" s="118" customFormat="1" ht="20.25" customHeight="1" x14ac:dyDescent="0.25">
      <c r="A101" s="128"/>
      <c r="B101" s="135"/>
      <c r="C101" s="135"/>
      <c r="D101" s="135"/>
      <c r="E101" s="90">
        <v>32231</v>
      </c>
      <c r="F101" s="131"/>
      <c r="G101" s="12" t="s">
        <v>41</v>
      </c>
      <c r="H101" s="131" t="s">
        <v>185</v>
      </c>
      <c r="I101" s="137">
        <f>I102+I103</f>
        <v>11000</v>
      </c>
      <c r="J101" s="137">
        <f>J102+J103</f>
        <v>0</v>
      </c>
      <c r="K101" s="137">
        <f>K102+K103</f>
        <v>11000</v>
      </c>
      <c r="L101" s="117"/>
    </row>
    <row r="102" spans="1:12" s="118" customFormat="1" ht="20.25" customHeight="1" x14ac:dyDescent="0.25">
      <c r="A102" s="128"/>
      <c r="B102" s="135"/>
      <c r="C102" s="135"/>
      <c r="D102" s="135"/>
      <c r="E102" s="11"/>
      <c r="F102" s="175">
        <v>322310</v>
      </c>
      <c r="G102" s="176" t="s">
        <v>41</v>
      </c>
      <c r="H102" s="177" t="s">
        <v>185</v>
      </c>
      <c r="I102" s="178">
        <f>11000-5000</f>
        <v>6000</v>
      </c>
      <c r="J102" s="178">
        <f>K102-I102</f>
        <v>0</v>
      </c>
      <c r="K102" s="178">
        <f>11000-5000</f>
        <v>6000</v>
      </c>
      <c r="L102" s="117"/>
    </row>
    <row r="103" spans="1:12" s="118" customFormat="1" ht="20.25" customHeight="1" x14ac:dyDescent="0.25">
      <c r="A103" s="128"/>
      <c r="B103" s="135"/>
      <c r="C103" s="135"/>
      <c r="D103" s="135"/>
      <c r="E103" s="11"/>
      <c r="F103" s="175">
        <v>322311</v>
      </c>
      <c r="G103" s="176" t="s">
        <v>41</v>
      </c>
      <c r="H103" s="177" t="s">
        <v>186</v>
      </c>
      <c r="I103" s="178">
        <v>5000</v>
      </c>
      <c r="J103" s="178">
        <f>K103-I103</f>
        <v>0</v>
      </c>
      <c r="K103" s="178">
        <v>5000</v>
      </c>
      <c r="L103" s="117"/>
    </row>
    <row r="104" spans="1:12" s="118" customFormat="1" ht="20.25" customHeight="1" x14ac:dyDescent="0.25">
      <c r="A104" s="128"/>
      <c r="B104" s="135"/>
      <c r="C104" s="135"/>
      <c r="D104" s="135"/>
      <c r="E104" s="90">
        <v>32233</v>
      </c>
      <c r="F104" s="131"/>
      <c r="G104" s="12" t="s">
        <v>41</v>
      </c>
      <c r="H104" s="131" t="s">
        <v>187</v>
      </c>
      <c r="I104" s="137">
        <f>I105</f>
        <v>4900</v>
      </c>
      <c r="J104" s="137">
        <f>J105</f>
        <v>0</v>
      </c>
      <c r="K104" s="137">
        <f>K105</f>
        <v>4900</v>
      </c>
      <c r="L104" s="117"/>
    </row>
    <row r="105" spans="1:12" s="118" customFormat="1" ht="20.25" customHeight="1" x14ac:dyDescent="0.25">
      <c r="A105" s="128"/>
      <c r="B105" s="135"/>
      <c r="C105" s="135"/>
      <c r="D105" s="135"/>
      <c r="E105" s="11"/>
      <c r="F105" s="175">
        <v>322330</v>
      </c>
      <c r="G105" s="176" t="s">
        <v>41</v>
      </c>
      <c r="H105" s="177" t="s">
        <v>187</v>
      </c>
      <c r="I105" s="178">
        <v>4900</v>
      </c>
      <c r="J105" s="178">
        <f>K105-I105</f>
        <v>0</v>
      </c>
      <c r="K105" s="178">
        <v>4900</v>
      </c>
      <c r="L105" s="117"/>
    </row>
    <row r="106" spans="1:12" s="118" customFormat="1" ht="20.25" customHeight="1" x14ac:dyDescent="0.25">
      <c r="A106" s="128"/>
      <c r="B106" s="135"/>
      <c r="C106" s="135"/>
      <c r="D106" s="135"/>
      <c r="E106" s="90">
        <v>32234</v>
      </c>
      <c r="F106" s="131"/>
      <c r="G106" s="12" t="s">
        <v>41</v>
      </c>
      <c r="H106" s="131" t="s">
        <v>188</v>
      </c>
      <c r="I106" s="137">
        <f>I107</f>
        <v>8000</v>
      </c>
      <c r="J106" s="137">
        <f>J107</f>
        <v>0</v>
      </c>
      <c r="K106" s="137">
        <f>K107</f>
        <v>8000</v>
      </c>
      <c r="L106" s="117"/>
    </row>
    <row r="107" spans="1:12" s="118" customFormat="1" ht="20.25" customHeight="1" x14ac:dyDescent="0.25">
      <c r="A107" s="128"/>
      <c r="B107" s="135"/>
      <c r="C107" s="135"/>
      <c r="D107" s="135"/>
      <c r="E107" s="11"/>
      <c r="F107" s="175">
        <v>322340</v>
      </c>
      <c r="G107" s="176" t="s">
        <v>41</v>
      </c>
      <c r="H107" s="177" t="s">
        <v>188</v>
      </c>
      <c r="I107" s="178">
        <f>14000-6000</f>
        <v>8000</v>
      </c>
      <c r="J107" s="178">
        <f>K107-I107</f>
        <v>0</v>
      </c>
      <c r="K107" s="178">
        <f>14000-6000</f>
        <v>8000</v>
      </c>
      <c r="L107" s="117"/>
    </row>
    <row r="108" spans="1:12" s="118" customFormat="1" ht="20.25" customHeight="1" x14ac:dyDescent="0.25">
      <c r="A108" s="128"/>
      <c r="B108" s="135"/>
      <c r="C108" s="135"/>
      <c r="D108" s="135">
        <v>3224</v>
      </c>
      <c r="E108" s="135"/>
      <c r="F108" s="136"/>
      <c r="G108" s="12" t="s">
        <v>41</v>
      </c>
      <c r="H108" s="138" t="s">
        <v>189</v>
      </c>
      <c r="I108" s="137">
        <f t="shared" ref="I108:K109" si="11">I109</f>
        <v>9000</v>
      </c>
      <c r="J108" s="137">
        <f t="shared" si="11"/>
        <v>0</v>
      </c>
      <c r="K108" s="137">
        <f t="shared" si="11"/>
        <v>9000</v>
      </c>
      <c r="L108" s="117"/>
    </row>
    <row r="109" spans="1:12" s="118" customFormat="1" ht="20.25" customHeight="1" x14ac:dyDescent="0.25">
      <c r="A109" s="128"/>
      <c r="B109" s="135"/>
      <c r="C109" s="135"/>
      <c r="D109" s="135"/>
      <c r="E109" s="90">
        <v>32242</v>
      </c>
      <c r="F109" s="131"/>
      <c r="G109" s="12" t="s">
        <v>41</v>
      </c>
      <c r="H109" s="131" t="s">
        <v>190</v>
      </c>
      <c r="I109" s="137">
        <f>I110</f>
        <v>9000</v>
      </c>
      <c r="J109" s="137">
        <f t="shared" si="11"/>
        <v>0</v>
      </c>
      <c r="K109" s="137">
        <f>K110</f>
        <v>9000</v>
      </c>
      <c r="L109" s="117"/>
    </row>
    <row r="110" spans="1:12" s="118" customFormat="1" ht="20.25" customHeight="1" x14ac:dyDescent="0.25">
      <c r="A110" s="128"/>
      <c r="B110" s="135"/>
      <c r="C110" s="135"/>
      <c r="D110" s="135"/>
      <c r="E110" s="11"/>
      <c r="F110" s="175">
        <v>322420</v>
      </c>
      <c r="G110" s="176" t="s">
        <v>41</v>
      </c>
      <c r="H110" s="177" t="s">
        <v>190</v>
      </c>
      <c r="I110" s="178">
        <v>9000</v>
      </c>
      <c r="J110" s="178">
        <f>K110-I110</f>
        <v>0</v>
      </c>
      <c r="K110" s="178">
        <v>9000</v>
      </c>
      <c r="L110" s="117"/>
    </row>
    <row r="111" spans="1:12" s="118" customFormat="1" ht="20.25" customHeight="1" x14ac:dyDescent="0.25">
      <c r="A111" s="128"/>
      <c r="B111" s="135"/>
      <c r="C111" s="135"/>
      <c r="D111" s="135">
        <v>3225</v>
      </c>
      <c r="E111" s="135"/>
      <c r="F111" s="136"/>
      <c r="G111" s="12" t="s">
        <v>41</v>
      </c>
      <c r="H111" s="138" t="s">
        <v>191</v>
      </c>
      <c r="I111" s="137">
        <f>I112+I114</f>
        <v>7450</v>
      </c>
      <c r="J111" s="137">
        <f>J112+J114</f>
        <v>0</v>
      </c>
      <c r="K111" s="137">
        <f>K112+K114</f>
        <v>7450</v>
      </c>
      <c r="L111" s="117"/>
    </row>
    <row r="112" spans="1:12" s="118" customFormat="1" ht="20.25" customHeight="1" x14ac:dyDescent="0.25">
      <c r="A112" s="128"/>
      <c r="B112" s="135"/>
      <c r="C112" s="135"/>
      <c r="D112" s="135"/>
      <c r="E112" s="90">
        <v>32251</v>
      </c>
      <c r="F112" s="131"/>
      <c r="G112" s="12" t="s">
        <v>41</v>
      </c>
      <c r="H112" s="131" t="s">
        <v>192</v>
      </c>
      <c r="I112" s="137">
        <f>I113</f>
        <v>3450</v>
      </c>
      <c r="J112" s="137">
        <f>J113</f>
        <v>0</v>
      </c>
      <c r="K112" s="137">
        <f>K113</f>
        <v>3450</v>
      </c>
      <c r="L112" s="117"/>
    </row>
    <row r="113" spans="1:12" s="118" customFormat="1" ht="20.25" customHeight="1" x14ac:dyDescent="0.25">
      <c r="A113" s="128"/>
      <c r="B113" s="135"/>
      <c r="C113" s="135"/>
      <c r="D113" s="135"/>
      <c r="E113" s="11"/>
      <c r="F113" s="175">
        <v>322510</v>
      </c>
      <c r="G113" s="176" t="s">
        <v>41</v>
      </c>
      <c r="H113" s="177" t="s">
        <v>192</v>
      </c>
      <c r="I113" s="178">
        <v>3450</v>
      </c>
      <c r="J113" s="178">
        <f>K113-I113</f>
        <v>0</v>
      </c>
      <c r="K113" s="178">
        <v>3450</v>
      </c>
      <c r="L113" s="117"/>
    </row>
    <row r="114" spans="1:12" s="118" customFormat="1" ht="20.25" customHeight="1" x14ac:dyDescent="0.25">
      <c r="A114" s="128"/>
      <c r="B114" s="135"/>
      <c r="C114" s="135"/>
      <c r="D114" s="135"/>
      <c r="E114" s="90">
        <v>32252</v>
      </c>
      <c r="F114" s="131"/>
      <c r="G114" s="12" t="s">
        <v>41</v>
      </c>
      <c r="H114" s="131" t="s">
        <v>193</v>
      </c>
      <c r="I114" s="137">
        <f>I115</f>
        <v>4000</v>
      </c>
      <c r="J114" s="137">
        <f>J115</f>
        <v>0</v>
      </c>
      <c r="K114" s="137">
        <f>K115</f>
        <v>4000</v>
      </c>
      <c r="L114" s="117"/>
    </row>
    <row r="115" spans="1:12" s="118" customFormat="1" ht="20.25" customHeight="1" x14ac:dyDescent="0.25">
      <c r="A115" s="128"/>
      <c r="B115" s="135"/>
      <c r="C115" s="135"/>
      <c r="D115" s="135"/>
      <c r="E115" s="11"/>
      <c r="F115" s="175">
        <v>322520</v>
      </c>
      <c r="G115" s="176" t="s">
        <v>41</v>
      </c>
      <c r="H115" s="177" t="s">
        <v>193</v>
      </c>
      <c r="I115" s="178">
        <v>4000</v>
      </c>
      <c r="J115" s="178">
        <f>K115-I115</f>
        <v>0</v>
      </c>
      <c r="K115" s="178">
        <v>4000</v>
      </c>
      <c r="L115" s="117"/>
    </row>
    <row r="116" spans="1:12" s="118" customFormat="1" ht="20.25" customHeight="1" x14ac:dyDescent="0.25">
      <c r="A116" s="128"/>
      <c r="B116" s="135"/>
      <c r="C116" s="135"/>
      <c r="D116" s="135">
        <v>3227</v>
      </c>
      <c r="E116" s="135"/>
      <c r="F116" s="136"/>
      <c r="G116" s="12" t="s">
        <v>41</v>
      </c>
      <c r="H116" s="131" t="s">
        <v>194</v>
      </c>
      <c r="I116" s="137">
        <f t="shared" ref="I116:K117" si="12">I117</f>
        <v>1000</v>
      </c>
      <c r="J116" s="137">
        <f t="shared" si="12"/>
        <v>0</v>
      </c>
      <c r="K116" s="137">
        <f t="shared" si="12"/>
        <v>1000</v>
      </c>
      <c r="L116" s="117"/>
    </row>
    <row r="117" spans="1:12" s="118" customFormat="1" ht="20.25" customHeight="1" x14ac:dyDescent="0.25">
      <c r="A117" s="128"/>
      <c r="B117" s="135"/>
      <c r="C117" s="135"/>
      <c r="D117" s="135"/>
      <c r="E117" s="90">
        <v>32271</v>
      </c>
      <c r="F117" s="131"/>
      <c r="G117" s="12" t="s">
        <v>41</v>
      </c>
      <c r="H117" s="138" t="s">
        <v>195</v>
      </c>
      <c r="I117" s="137">
        <f t="shared" si="12"/>
        <v>1000</v>
      </c>
      <c r="J117" s="137">
        <f t="shared" si="12"/>
        <v>0</v>
      </c>
      <c r="K117" s="137">
        <f t="shared" si="12"/>
        <v>1000</v>
      </c>
      <c r="L117" s="117"/>
    </row>
    <row r="118" spans="1:12" s="118" customFormat="1" ht="20.25" customHeight="1" x14ac:dyDescent="0.25">
      <c r="A118" s="128"/>
      <c r="B118" s="135"/>
      <c r="C118" s="135"/>
      <c r="D118" s="135"/>
      <c r="E118" s="11"/>
      <c r="F118" s="175">
        <v>322710</v>
      </c>
      <c r="G118" s="176" t="s">
        <v>41</v>
      </c>
      <c r="H118" s="177" t="s">
        <v>195</v>
      </c>
      <c r="I118" s="178">
        <v>1000</v>
      </c>
      <c r="J118" s="178">
        <f>K118-I118</f>
        <v>0</v>
      </c>
      <c r="K118" s="178">
        <v>1000</v>
      </c>
      <c r="L118" s="117"/>
    </row>
    <row r="119" spans="1:12" s="118" customFormat="1" ht="20.25" customHeight="1" x14ac:dyDescent="0.25">
      <c r="A119" s="128"/>
      <c r="B119" s="135"/>
      <c r="C119" s="135">
        <v>323</v>
      </c>
      <c r="D119" s="135"/>
      <c r="E119" s="135"/>
      <c r="F119" s="136"/>
      <c r="G119" s="12" t="s">
        <v>41</v>
      </c>
      <c r="H119" s="131" t="s">
        <v>196</v>
      </c>
      <c r="I119" s="137">
        <f>I120+I130+I135+I138+I146+I153+I158+I166+I169</f>
        <v>265915</v>
      </c>
      <c r="J119" s="137">
        <f>J120+J130+J135+J138+J146+J153+J158+J166+J169</f>
        <v>-6090</v>
      </c>
      <c r="K119" s="137">
        <f>K120+K130+K135+K138+K146+K153+K158+K166+K169</f>
        <v>259825</v>
      </c>
      <c r="L119" s="117"/>
    </row>
    <row r="120" spans="1:12" s="118" customFormat="1" ht="20.25" customHeight="1" x14ac:dyDescent="0.25">
      <c r="A120" s="128"/>
      <c r="B120" s="135"/>
      <c r="C120" s="135"/>
      <c r="D120" s="135">
        <v>3231</v>
      </c>
      <c r="E120" s="135"/>
      <c r="F120" s="136"/>
      <c r="G120" s="12" t="s">
        <v>41</v>
      </c>
      <c r="H120" s="131" t="s">
        <v>197</v>
      </c>
      <c r="I120" s="137">
        <f t="shared" ref="I120:K120" si="13">I121+I123+I125+I127</f>
        <v>11890</v>
      </c>
      <c r="J120" s="137">
        <f t="shared" si="13"/>
        <v>500</v>
      </c>
      <c r="K120" s="137">
        <f t="shared" si="13"/>
        <v>12390</v>
      </c>
      <c r="L120" s="117"/>
    </row>
    <row r="121" spans="1:12" s="118" customFormat="1" ht="20.25" customHeight="1" x14ac:dyDescent="0.25">
      <c r="A121" s="128"/>
      <c r="B121" s="135"/>
      <c r="C121" s="135"/>
      <c r="D121" s="135"/>
      <c r="E121" s="90">
        <v>32311</v>
      </c>
      <c r="F121" s="131"/>
      <c r="G121" s="12" t="s">
        <v>41</v>
      </c>
      <c r="H121" s="131" t="s">
        <v>198</v>
      </c>
      <c r="I121" s="137">
        <f>I122</f>
        <v>6900</v>
      </c>
      <c r="J121" s="137">
        <f>J122</f>
        <v>-1000</v>
      </c>
      <c r="K121" s="137">
        <f>K122</f>
        <v>5900</v>
      </c>
      <c r="L121" s="117"/>
    </row>
    <row r="122" spans="1:12" s="118" customFormat="1" ht="20.25" customHeight="1" x14ac:dyDescent="0.25">
      <c r="A122" s="128"/>
      <c r="B122" s="135"/>
      <c r="C122" s="135"/>
      <c r="D122" s="135"/>
      <c r="E122" s="11"/>
      <c r="F122" s="175">
        <v>323110</v>
      </c>
      <c r="G122" s="176" t="s">
        <v>41</v>
      </c>
      <c r="H122" s="177" t="s">
        <v>198</v>
      </c>
      <c r="I122" s="178">
        <f>16900-10000</f>
        <v>6900</v>
      </c>
      <c r="J122" s="178">
        <f>K122-I122</f>
        <v>-1000</v>
      </c>
      <c r="K122" s="178">
        <v>5900</v>
      </c>
      <c r="L122" s="117"/>
    </row>
    <row r="123" spans="1:12" s="118" customFormat="1" ht="20.25" customHeight="1" x14ac:dyDescent="0.25">
      <c r="A123" s="128"/>
      <c r="B123" s="135"/>
      <c r="C123" s="135"/>
      <c r="D123" s="135"/>
      <c r="E123" s="90">
        <v>32312</v>
      </c>
      <c r="F123" s="131"/>
      <c r="G123" s="12" t="s">
        <v>41</v>
      </c>
      <c r="H123" s="131" t="s">
        <v>199</v>
      </c>
      <c r="I123" s="137">
        <f>I124</f>
        <v>0</v>
      </c>
      <c r="J123" s="137">
        <f>J124</f>
        <v>0</v>
      </c>
      <c r="K123" s="137">
        <f>K124</f>
        <v>0</v>
      </c>
      <c r="L123" s="117"/>
    </row>
    <row r="124" spans="1:12" s="118" customFormat="1" ht="20.25" customHeight="1" x14ac:dyDescent="0.25">
      <c r="A124" s="128"/>
      <c r="B124" s="135"/>
      <c r="C124" s="135"/>
      <c r="D124" s="135"/>
      <c r="E124" s="11"/>
      <c r="F124" s="175">
        <v>323120</v>
      </c>
      <c r="G124" s="176" t="s">
        <v>41</v>
      </c>
      <c r="H124" s="177" t="s">
        <v>199</v>
      </c>
      <c r="I124" s="178">
        <v>0</v>
      </c>
      <c r="J124" s="178">
        <f>K124-I124</f>
        <v>0</v>
      </c>
      <c r="K124" s="178">
        <v>0</v>
      </c>
      <c r="L124" s="117"/>
    </row>
    <row r="125" spans="1:12" s="118" customFormat="1" ht="20.25" customHeight="1" x14ac:dyDescent="0.25">
      <c r="A125" s="128"/>
      <c r="B125" s="135"/>
      <c r="C125" s="135"/>
      <c r="D125" s="135"/>
      <c r="E125" s="90">
        <v>32313</v>
      </c>
      <c r="F125" s="131"/>
      <c r="G125" s="12" t="s">
        <v>41</v>
      </c>
      <c r="H125" s="131" t="s">
        <v>200</v>
      </c>
      <c r="I125" s="137">
        <f>I126</f>
        <v>2890</v>
      </c>
      <c r="J125" s="137">
        <f>J126</f>
        <v>1000</v>
      </c>
      <c r="K125" s="137">
        <f>K126</f>
        <v>3890</v>
      </c>
      <c r="L125" s="117"/>
    </row>
    <row r="126" spans="1:12" s="118" customFormat="1" ht="20.25" customHeight="1" x14ac:dyDescent="0.25">
      <c r="A126" s="128"/>
      <c r="B126" s="135"/>
      <c r="C126" s="135"/>
      <c r="D126" s="135"/>
      <c r="E126" s="11"/>
      <c r="F126" s="175">
        <v>323130</v>
      </c>
      <c r="G126" s="176" t="s">
        <v>41</v>
      </c>
      <c r="H126" s="177" t="s">
        <v>200</v>
      </c>
      <c r="I126" s="178">
        <v>2890</v>
      </c>
      <c r="J126" s="178">
        <f>K126-I126</f>
        <v>1000</v>
      </c>
      <c r="K126" s="178">
        <v>3890</v>
      </c>
      <c r="L126" s="117"/>
    </row>
    <row r="127" spans="1:12" s="118" customFormat="1" ht="20.25" customHeight="1" x14ac:dyDescent="0.25">
      <c r="A127" s="128"/>
      <c r="B127" s="135"/>
      <c r="C127" s="135"/>
      <c r="D127" s="135"/>
      <c r="E127" s="90">
        <v>32319</v>
      </c>
      <c r="F127" s="131"/>
      <c r="G127" s="12" t="s">
        <v>41</v>
      </c>
      <c r="H127" s="131" t="s">
        <v>201</v>
      </c>
      <c r="I127" s="137">
        <f>I128+I129</f>
        <v>2100</v>
      </c>
      <c r="J127" s="137">
        <f>J129+J128</f>
        <v>500</v>
      </c>
      <c r="K127" s="137">
        <f>K128+K129</f>
        <v>2600</v>
      </c>
      <c r="L127" s="117"/>
    </row>
    <row r="128" spans="1:12" s="118" customFormat="1" ht="20.25" customHeight="1" x14ac:dyDescent="0.25">
      <c r="A128" s="128"/>
      <c r="B128" s="135"/>
      <c r="C128" s="135"/>
      <c r="D128" s="135"/>
      <c r="E128" s="11"/>
      <c r="F128" s="175">
        <v>323190</v>
      </c>
      <c r="G128" s="176" t="s">
        <v>41</v>
      </c>
      <c r="H128" s="177" t="s">
        <v>201</v>
      </c>
      <c r="I128" s="178">
        <v>300</v>
      </c>
      <c r="J128" s="178">
        <f>K128-I128</f>
        <v>0</v>
      </c>
      <c r="K128" s="178">
        <v>300</v>
      </c>
      <c r="L128" s="117"/>
    </row>
    <row r="129" spans="1:12" s="118" customFormat="1" ht="20.25" customHeight="1" x14ac:dyDescent="0.25">
      <c r="A129" s="128"/>
      <c r="B129" s="135"/>
      <c r="C129" s="135"/>
      <c r="D129" s="135"/>
      <c r="E129" s="11"/>
      <c r="F129" s="175">
        <v>323191</v>
      </c>
      <c r="G129" s="176" t="s">
        <v>41</v>
      </c>
      <c r="H129" s="177" t="s">
        <v>202</v>
      </c>
      <c r="I129" s="178">
        <v>1800</v>
      </c>
      <c r="J129" s="178">
        <f>K129-I129</f>
        <v>500</v>
      </c>
      <c r="K129" s="178">
        <v>2300</v>
      </c>
      <c r="L129" s="117"/>
    </row>
    <row r="130" spans="1:12" s="118" customFormat="1" ht="20.25" customHeight="1" x14ac:dyDescent="0.25">
      <c r="A130" s="128"/>
      <c r="B130" s="135"/>
      <c r="C130" s="135"/>
      <c r="D130" s="135">
        <v>3232</v>
      </c>
      <c r="E130" s="135"/>
      <c r="F130" s="136"/>
      <c r="G130" s="12" t="s">
        <v>41</v>
      </c>
      <c r="H130" s="131" t="s">
        <v>203</v>
      </c>
      <c r="I130" s="137">
        <f>I131+I133</f>
        <v>53740</v>
      </c>
      <c r="J130" s="137">
        <f>J131+J133</f>
        <v>-2150</v>
      </c>
      <c r="K130" s="137">
        <f>K131+K133</f>
        <v>51590</v>
      </c>
      <c r="L130" s="117"/>
    </row>
    <row r="131" spans="1:12" s="118" customFormat="1" ht="20.25" customHeight="1" x14ac:dyDescent="0.25">
      <c r="A131" s="128"/>
      <c r="B131" s="135"/>
      <c r="C131" s="135"/>
      <c r="D131" s="135"/>
      <c r="E131" s="90">
        <v>32322</v>
      </c>
      <c r="F131" s="131"/>
      <c r="G131" s="12" t="s">
        <v>41</v>
      </c>
      <c r="H131" s="131" t="s">
        <v>204</v>
      </c>
      <c r="I131" s="137">
        <f>I132</f>
        <v>40740</v>
      </c>
      <c r="J131" s="137">
        <f t="shared" ref="J131" si="14">J132</f>
        <v>-2150</v>
      </c>
      <c r="K131" s="137">
        <f>K132</f>
        <v>38590</v>
      </c>
      <c r="L131" s="117"/>
    </row>
    <row r="132" spans="1:12" s="118" customFormat="1" ht="20.25" customHeight="1" x14ac:dyDescent="0.25">
      <c r="A132" s="128"/>
      <c r="B132" s="135"/>
      <c r="C132" s="135"/>
      <c r="D132" s="135"/>
      <c r="E132" s="11"/>
      <c r="F132" s="175">
        <v>323220</v>
      </c>
      <c r="G132" s="176" t="s">
        <v>41</v>
      </c>
      <c r="H132" s="177" t="s">
        <v>204</v>
      </c>
      <c r="I132" s="178">
        <f>107000+23740-80000-10000</f>
        <v>40740</v>
      </c>
      <c r="J132" s="178">
        <f>K132-I132</f>
        <v>-2150</v>
      </c>
      <c r="K132" s="178">
        <v>38590</v>
      </c>
      <c r="L132" s="117"/>
    </row>
    <row r="133" spans="1:12" s="118" customFormat="1" ht="20.25" customHeight="1" x14ac:dyDescent="0.25">
      <c r="A133" s="128"/>
      <c r="B133" s="135"/>
      <c r="C133" s="135"/>
      <c r="D133" s="135"/>
      <c r="E133" s="90">
        <v>32323</v>
      </c>
      <c r="F133" s="131"/>
      <c r="G133" s="12" t="s">
        <v>41</v>
      </c>
      <c r="H133" s="131" t="s">
        <v>205</v>
      </c>
      <c r="I133" s="137">
        <f>I134</f>
        <v>13000</v>
      </c>
      <c r="J133" s="137">
        <f>J134</f>
        <v>0</v>
      </c>
      <c r="K133" s="137">
        <f>K134</f>
        <v>13000</v>
      </c>
      <c r="L133" s="117"/>
    </row>
    <row r="134" spans="1:12" s="118" customFormat="1" ht="20.25" customHeight="1" x14ac:dyDescent="0.25">
      <c r="A134" s="128"/>
      <c r="B134" s="135"/>
      <c r="C134" s="135"/>
      <c r="D134" s="135"/>
      <c r="E134" s="11"/>
      <c r="F134" s="175">
        <v>323230</v>
      </c>
      <c r="G134" s="176" t="s">
        <v>41</v>
      </c>
      <c r="H134" s="177" t="s">
        <v>205</v>
      </c>
      <c r="I134" s="178">
        <v>13000</v>
      </c>
      <c r="J134" s="178">
        <f>K134-I134</f>
        <v>0</v>
      </c>
      <c r="K134" s="178">
        <v>13000</v>
      </c>
      <c r="L134" s="117"/>
    </row>
    <row r="135" spans="1:12" s="118" customFormat="1" ht="20.25" customHeight="1" x14ac:dyDescent="0.25">
      <c r="A135" s="128"/>
      <c r="B135" s="135"/>
      <c r="C135" s="135"/>
      <c r="D135" s="135">
        <v>3233</v>
      </c>
      <c r="E135" s="135"/>
      <c r="F135" s="136"/>
      <c r="G135" s="12" t="s">
        <v>41</v>
      </c>
      <c r="H135" s="131" t="s">
        <v>206</v>
      </c>
      <c r="I135" s="137">
        <f t="shared" ref="I135:K136" si="15">I136</f>
        <v>3500</v>
      </c>
      <c r="J135" s="137">
        <f t="shared" si="15"/>
        <v>0</v>
      </c>
      <c r="K135" s="137">
        <f t="shared" si="15"/>
        <v>3500</v>
      </c>
      <c r="L135" s="117"/>
    </row>
    <row r="136" spans="1:12" s="118" customFormat="1" ht="20.25" customHeight="1" x14ac:dyDescent="0.25">
      <c r="A136" s="128"/>
      <c r="B136" s="135"/>
      <c r="C136" s="135"/>
      <c r="D136" s="135"/>
      <c r="E136" s="90">
        <v>32339</v>
      </c>
      <c r="F136" s="131"/>
      <c r="G136" s="12" t="s">
        <v>41</v>
      </c>
      <c r="H136" s="131" t="s">
        <v>207</v>
      </c>
      <c r="I136" s="137">
        <f t="shared" si="15"/>
        <v>3500</v>
      </c>
      <c r="J136" s="137">
        <f t="shared" si="15"/>
        <v>0</v>
      </c>
      <c r="K136" s="137">
        <f t="shared" si="15"/>
        <v>3500</v>
      </c>
      <c r="L136" s="117"/>
    </row>
    <row r="137" spans="1:12" s="118" customFormat="1" ht="20.25" customHeight="1" x14ac:dyDescent="0.25">
      <c r="A137" s="128"/>
      <c r="B137" s="135"/>
      <c r="C137" s="135"/>
      <c r="D137" s="135"/>
      <c r="E137" s="11"/>
      <c r="F137" s="175">
        <v>323390</v>
      </c>
      <c r="G137" s="176" t="s">
        <v>41</v>
      </c>
      <c r="H137" s="177" t="s">
        <v>207</v>
      </c>
      <c r="I137" s="178">
        <v>3500</v>
      </c>
      <c r="J137" s="178">
        <f>K137-I137</f>
        <v>0</v>
      </c>
      <c r="K137" s="178">
        <v>3500</v>
      </c>
      <c r="L137" s="117"/>
    </row>
    <row r="138" spans="1:12" s="118" customFormat="1" ht="20.25" customHeight="1" x14ac:dyDescent="0.25">
      <c r="A138" s="128"/>
      <c r="B138" s="135"/>
      <c r="C138" s="135"/>
      <c r="D138" s="135">
        <v>3234</v>
      </c>
      <c r="E138" s="135"/>
      <c r="F138" s="136"/>
      <c r="G138" s="12" t="s">
        <v>41</v>
      </c>
      <c r="H138" s="131" t="s">
        <v>208</v>
      </c>
      <c r="I138" s="137">
        <f>I139+I141+I143</f>
        <v>10500</v>
      </c>
      <c r="J138" s="137">
        <f>J139+J141+J143</f>
        <v>0</v>
      </c>
      <c r="K138" s="137">
        <f>K139+K141+K143</f>
        <v>10500</v>
      </c>
      <c r="L138" s="117"/>
    </row>
    <row r="139" spans="1:12" s="118" customFormat="1" ht="20.25" customHeight="1" x14ac:dyDescent="0.25">
      <c r="A139" s="128"/>
      <c r="B139" s="135"/>
      <c r="C139" s="135"/>
      <c r="D139" s="135"/>
      <c r="E139" s="90">
        <v>32341</v>
      </c>
      <c r="F139" s="131"/>
      <c r="G139" s="12" t="s">
        <v>41</v>
      </c>
      <c r="H139" s="131" t="s">
        <v>209</v>
      </c>
      <c r="I139" s="137">
        <f>I140</f>
        <v>1000</v>
      </c>
      <c r="J139" s="137">
        <f>J140</f>
        <v>0</v>
      </c>
      <c r="K139" s="137">
        <f>K140</f>
        <v>1000</v>
      </c>
      <c r="L139" s="117"/>
    </row>
    <row r="140" spans="1:12" s="118" customFormat="1" ht="20.25" customHeight="1" x14ac:dyDescent="0.25">
      <c r="A140" s="128"/>
      <c r="B140" s="135"/>
      <c r="C140" s="135"/>
      <c r="D140" s="135"/>
      <c r="E140" s="11"/>
      <c r="F140" s="175">
        <v>323410</v>
      </c>
      <c r="G140" s="176" t="s">
        <v>41</v>
      </c>
      <c r="H140" s="177" t="s">
        <v>209</v>
      </c>
      <c r="I140" s="178">
        <v>1000</v>
      </c>
      <c r="J140" s="178">
        <f>K140-I140</f>
        <v>0</v>
      </c>
      <c r="K140" s="178">
        <v>1000</v>
      </c>
      <c r="L140" s="117"/>
    </row>
    <row r="141" spans="1:12" s="118" customFormat="1" ht="20.25" customHeight="1" x14ac:dyDescent="0.25">
      <c r="A141" s="128"/>
      <c r="B141" s="135"/>
      <c r="C141" s="135"/>
      <c r="D141" s="135"/>
      <c r="E141" s="90">
        <v>32342</v>
      </c>
      <c r="F141" s="131"/>
      <c r="G141" s="12" t="s">
        <v>41</v>
      </c>
      <c r="H141" s="131" t="s">
        <v>210</v>
      </c>
      <c r="I141" s="137">
        <f>I142</f>
        <v>6000</v>
      </c>
      <c r="J141" s="137">
        <f>J142</f>
        <v>0</v>
      </c>
      <c r="K141" s="137">
        <f>K142</f>
        <v>6000</v>
      </c>
      <c r="L141" s="117"/>
    </row>
    <row r="142" spans="1:12" s="118" customFormat="1" ht="20.25" customHeight="1" x14ac:dyDescent="0.25">
      <c r="A142" s="128"/>
      <c r="B142" s="135"/>
      <c r="C142" s="135"/>
      <c r="D142" s="135"/>
      <c r="E142" s="11"/>
      <c r="F142" s="175">
        <v>323420</v>
      </c>
      <c r="G142" s="176" t="s">
        <v>41</v>
      </c>
      <c r="H142" s="177" t="s">
        <v>210</v>
      </c>
      <c r="I142" s="178">
        <f>16000-10000</f>
        <v>6000</v>
      </c>
      <c r="J142" s="178">
        <f>K142-I142</f>
        <v>0</v>
      </c>
      <c r="K142" s="178">
        <f>16000-10000</f>
        <v>6000</v>
      </c>
      <c r="L142" s="117"/>
    </row>
    <row r="143" spans="1:12" s="118" customFormat="1" ht="20.25" customHeight="1" x14ac:dyDescent="0.25">
      <c r="A143" s="128"/>
      <c r="B143" s="135"/>
      <c r="C143" s="135"/>
      <c r="D143" s="135"/>
      <c r="E143" s="90">
        <v>32349</v>
      </c>
      <c r="F143" s="131"/>
      <c r="G143" s="12" t="s">
        <v>41</v>
      </c>
      <c r="H143" s="131" t="s">
        <v>211</v>
      </c>
      <c r="I143" s="137">
        <f>I144+I145</f>
        <v>3500</v>
      </c>
      <c r="J143" s="137">
        <f>J144+J145</f>
        <v>0</v>
      </c>
      <c r="K143" s="137">
        <f>K144+K145</f>
        <v>3500</v>
      </c>
      <c r="L143" s="117"/>
    </row>
    <row r="144" spans="1:12" s="118" customFormat="1" ht="20.25" customHeight="1" x14ac:dyDescent="0.25">
      <c r="A144" s="128"/>
      <c r="B144" s="135"/>
      <c r="C144" s="135"/>
      <c r="D144" s="135"/>
      <c r="E144" s="11"/>
      <c r="F144" s="175">
        <v>323490</v>
      </c>
      <c r="G144" s="176" t="s">
        <v>41</v>
      </c>
      <c r="H144" s="177" t="s">
        <v>211</v>
      </c>
      <c r="I144" s="178">
        <v>1500</v>
      </c>
      <c r="J144" s="178">
        <f>K144-I144</f>
        <v>0</v>
      </c>
      <c r="K144" s="178">
        <v>1500</v>
      </c>
      <c r="L144" s="117"/>
    </row>
    <row r="145" spans="1:12" s="118" customFormat="1" ht="20.25" customHeight="1" x14ac:dyDescent="0.25">
      <c r="A145" s="128"/>
      <c r="B145" s="135"/>
      <c r="C145" s="135"/>
      <c r="D145" s="135"/>
      <c r="E145" s="11"/>
      <c r="F145" s="175">
        <v>323491</v>
      </c>
      <c r="G145" s="176" t="s">
        <v>41</v>
      </c>
      <c r="H145" s="177" t="s">
        <v>212</v>
      </c>
      <c r="I145" s="178">
        <v>2000</v>
      </c>
      <c r="J145" s="178">
        <f>K145-I145</f>
        <v>0</v>
      </c>
      <c r="K145" s="178">
        <v>2000</v>
      </c>
      <c r="L145" s="117"/>
    </row>
    <row r="146" spans="1:12" s="118" customFormat="1" ht="20.25" customHeight="1" x14ac:dyDescent="0.25">
      <c r="A146" s="128"/>
      <c r="B146" s="135"/>
      <c r="C146" s="135"/>
      <c r="D146" s="135">
        <v>3235</v>
      </c>
      <c r="E146" s="135"/>
      <c r="F146" s="136"/>
      <c r="G146" s="12" t="s">
        <v>41</v>
      </c>
      <c r="H146" s="131" t="s">
        <v>213</v>
      </c>
      <c r="I146" s="137">
        <f>I147+I149+I151</f>
        <v>1670</v>
      </c>
      <c r="J146" s="137">
        <f>J147+J149+J151</f>
        <v>1025</v>
      </c>
      <c r="K146" s="137">
        <f>K147+K149+K151</f>
        <v>2695</v>
      </c>
      <c r="L146" s="117"/>
    </row>
    <row r="147" spans="1:12" s="118" customFormat="1" ht="20.25" customHeight="1" x14ac:dyDescent="0.25">
      <c r="A147" s="128"/>
      <c r="B147" s="135"/>
      <c r="C147" s="135"/>
      <c r="D147" s="135"/>
      <c r="E147" s="90">
        <v>32352</v>
      </c>
      <c r="F147" s="131"/>
      <c r="G147" s="12" t="s">
        <v>41</v>
      </c>
      <c r="H147" s="131" t="s">
        <v>214</v>
      </c>
      <c r="I147" s="137">
        <f>I148</f>
        <v>70</v>
      </c>
      <c r="J147" s="137">
        <f>J148</f>
        <v>525</v>
      </c>
      <c r="K147" s="137">
        <f>K148</f>
        <v>595</v>
      </c>
      <c r="L147" s="117"/>
    </row>
    <row r="148" spans="1:12" s="118" customFormat="1" ht="20.25" customHeight="1" x14ac:dyDescent="0.25">
      <c r="A148" s="128"/>
      <c r="B148" s="135"/>
      <c r="C148" s="135"/>
      <c r="D148" s="135"/>
      <c r="E148" s="11"/>
      <c r="F148" s="175">
        <v>323520</v>
      </c>
      <c r="G148" s="176" t="s">
        <v>41</v>
      </c>
      <c r="H148" s="177" t="s">
        <v>214</v>
      </c>
      <c r="I148" s="178">
        <v>70</v>
      </c>
      <c r="J148" s="178">
        <f>K148-I148</f>
        <v>525</v>
      </c>
      <c r="K148" s="178">
        <v>595</v>
      </c>
      <c r="L148" s="117"/>
    </row>
    <row r="149" spans="1:12" s="118" customFormat="1" ht="20.25" customHeight="1" x14ac:dyDescent="0.25">
      <c r="A149" s="128"/>
      <c r="B149" s="135"/>
      <c r="C149" s="135"/>
      <c r="D149" s="135"/>
      <c r="E149" s="90">
        <v>32354</v>
      </c>
      <c r="F149" s="131"/>
      <c r="G149" s="12" t="s">
        <v>41</v>
      </c>
      <c r="H149" s="131" t="s">
        <v>215</v>
      </c>
      <c r="I149" s="137">
        <f>I150</f>
        <v>1000</v>
      </c>
      <c r="J149" s="137">
        <f>J150</f>
        <v>0</v>
      </c>
      <c r="K149" s="137">
        <f>K150</f>
        <v>1000</v>
      </c>
      <c r="L149" s="117"/>
    </row>
    <row r="150" spans="1:12" s="118" customFormat="1" ht="20.25" customHeight="1" x14ac:dyDescent="0.25">
      <c r="A150" s="128"/>
      <c r="B150" s="135"/>
      <c r="C150" s="135"/>
      <c r="D150" s="135"/>
      <c r="E150" s="11"/>
      <c r="F150" s="175">
        <v>323540</v>
      </c>
      <c r="G150" s="176" t="s">
        <v>41</v>
      </c>
      <c r="H150" s="177" t="s">
        <v>215</v>
      </c>
      <c r="I150" s="178">
        <v>1000</v>
      </c>
      <c r="J150" s="178">
        <f>K150-I150</f>
        <v>0</v>
      </c>
      <c r="K150" s="178">
        <v>1000</v>
      </c>
      <c r="L150" s="117"/>
    </row>
    <row r="151" spans="1:12" s="118" customFormat="1" ht="20.25" customHeight="1" x14ac:dyDescent="0.25">
      <c r="A151" s="128"/>
      <c r="B151" s="135"/>
      <c r="C151" s="135"/>
      <c r="D151" s="135"/>
      <c r="E151" s="90">
        <v>32359</v>
      </c>
      <c r="F151" s="131"/>
      <c r="G151" s="12" t="s">
        <v>41</v>
      </c>
      <c r="H151" s="131" t="s">
        <v>216</v>
      </c>
      <c r="I151" s="137">
        <f>I152</f>
        <v>600</v>
      </c>
      <c r="J151" s="137">
        <f>J152</f>
        <v>500</v>
      </c>
      <c r="K151" s="137">
        <f>K152</f>
        <v>1100</v>
      </c>
      <c r="L151" s="117"/>
    </row>
    <row r="152" spans="1:12" s="118" customFormat="1" ht="20.25" customHeight="1" x14ac:dyDescent="0.25">
      <c r="A152" s="128"/>
      <c r="B152" s="135"/>
      <c r="C152" s="135"/>
      <c r="D152" s="135"/>
      <c r="E152" s="11"/>
      <c r="F152" s="175">
        <v>323590</v>
      </c>
      <c r="G152" s="176" t="s">
        <v>41</v>
      </c>
      <c r="H152" s="177" t="s">
        <v>216</v>
      </c>
      <c r="I152" s="178">
        <v>600</v>
      </c>
      <c r="J152" s="178">
        <f>K152-I152</f>
        <v>500</v>
      </c>
      <c r="K152" s="178">
        <v>1100</v>
      </c>
      <c r="L152" s="117"/>
    </row>
    <row r="153" spans="1:12" s="118" customFormat="1" ht="20.25" customHeight="1" x14ac:dyDescent="0.25">
      <c r="A153" s="128"/>
      <c r="B153" s="135"/>
      <c r="C153" s="135"/>
      <c r="D153" s="135">
        <v>3236</v>
      </c>
      <c r="E153" s="135"/>
      <c r="F153" s="136"/>
      <c r="G153" s="12" t="s">
        <v>41</v>
      </c>
      <c r="H153" s="131" t="s">
        <v>217</v>
      </c>
      <c r="I153" s="137">
        <f>I154+I156</f>
        <v>21400</v>
      </c>
      <c r="J153" s="137">
        <f>J154+J156</f>
        <v>5000</v>
      </c>
      <c r="K153" s="137">
        <f>K154+K156</f>
        <v>26400</v>
      </c>
      <c r="L153" s="117"/>
    </row>
    <row r="154" spans="1:12" s="118" customFormat="1" ht="20.25" customHeight="1" x14ac:dyDescent="0.25">
      <c r="A154" s="128"/>
      <c r="B154" s="135"/>
      <c r="C154" s="135"/>
      <c r="D154" s="135"/>
      <c r="E154" s="90">
        <v>32363</v>
      </c>
      <c r="F154" s="131"/>
      <c r="G154" s="12" t="s">
        <v>41</v>
      </c>
      <c r="H154" s="131" t="s">
        <v>218</v>
      </c>
      <c r="I154" s="137">
        <f>I155</f>
        <v>21000</v>
      </c>
      <c r="J154" s="137">
        <f>J155</f>
        <v>5000</v>
      </c>
      <c r="K154" s="137">
        <f>K155</f>
        <v>26000</v>
      </c>
      <c r="L154" s="117"/>
    </row>
    <row r="155" spans="1:12" s="118" customFormat="1" ht="20.25" customHeight="1" x14ac:dyDescent="0.25">
      <c r="A155" s="128"/>
      <c r="B155" s="135"/>
      <c r="C155" s="135"/>
      <c r="D155" s="135"/>
      <c r="E155" s="11"/>
      <c r="F155" s="175">
        <v>323630</v>
      </c>
      <c r="G155" s="176" t="s">
        <v>41</v>
      </c>
      <c r="H155" s="177" t="s">
        <v>218</v>
      </c>
      <c r="I155" s="178">
        <v>21000</v>
      </c>
      <c r="J155" s="178">
        <f>K155-I155</f>
        <v>5000</v>
      </c>
      <c r="K155" s="178">
        <v>26000</v>
      </c>
      <c r="L155" s="117"/>
    </row>
    <row r="156" spans="1:12" s="118" customFormat="1" ht="20.25" customHeight="1" x14ac:dyDescent="0.25">
      <c r="A156" s="128"/>
      <c r="B156" s="135"/>
      <c r="C156" s="135"/>
      <c r="D156" s="135"/>
      <c r="E156" s="90">
        <v>32369</v>
      </c>
      <c r="F156" s="131"/>
      <c r="G156" s="12" t="s">
        <v>41</v>
      </c>
      <c r="H156" s="131" t="s">
        <v>219</v>
      </c>
      <c r="I156" s="137">
        <f>I157</f>
        <v>400</v>
      </c>
      <c r="J156" s="137">
        <f>J157</f>
        <v>0</v>
      </c>
      <c r="K156" s="137">
        <f>K157</f>
        <v>400</v>
      </c>
      <c r="L156" s="117"/>
    </row>
    <row r="157" spans="1:12" s="118" customFormat="1" ht="20.25" customHeight="1" x14ac:dyDescent="0.25">
      <c r="A157" s="128"/>
      <c r="B157" s="135"/>
      <c r="C157" s="135"/>
      <c r="D157" s="135"/>
      <c r="E157" s="11"/>
      <c r="F157" s="175">
        <v>323690</v>
      </c>
      <c r="G157" s="176" t="s">
        <v>41</v>
      </c>
      <c r="H157" s="177" t="s">
        <v>219</v>
      </c>
      <c r="I157" s="178">
        <v>400</v>
      </c>
      <c r="J157" s="178">
        <f>K157-I157</f>
        <v>0</v>
      </c>
      <c r="K157" s="178">
        <v>400</v>
      </c>
      <c r="L157" s="117"/>
    </row>
    <row r="158" spans="1:12" s="118" customFormat="1" ht="20.25" customHeight="1" x14ac:dyDescent="0.25">
      <c r="A158" s="128"/>
      <c r="B158" s="135"/>
      <c r="C158" s="135"/>
      <c r="D158" s="135">
        <v>3237</v>
      </c>
      <c r="E158" s="135"/>
      <c r="F158" s="136"/>
      <c r="G158" s="12" t="s">
        <v>41</v>
      </c>
      <c r="H158" s="131" t="s">
        <v>220</v>
      </c>
      <c r="I158" s="137">
        <f>I159+I161+I163</f>
        <v>125045</v>
      </c>
      <c r="J158" s="137">
        <f>J159+J161+J163</f>
        <v>-10950</v>
      </c>
      <c r="K158" s="137">
        <f>K159+K161+K163</f>
        <v>114095</v>
      </c>
      <c r="L158" s="117"/>
    </row>
    <row r="159" spans="1:12" s="118" customFormat="1" ht="20.25" customHeight="1" x14ac:dyDescent="0.25">
      <c r="A159" s="128"/>
      <c r="B159" s="135"/>
      <c r="C159" s="135"/>
      <c r="D159" s="135"/>
      <c r="E159" s="90">
        <v>32372</v>
      </c>
      <c r="F159" s="131"/>
      <c r="G159" s="12" t="s">
        <v>41</v>
      </c>
      <c r="H159" s="131" t="s">
        <v>221</v>
      </c>
      <c r="I159" s="137">
        <f>I160</f>
        <v>35045</v>
      </c>
      <c r="J159" s="137">
        <f>J160</f>
        <v>-6860</v>
      </c>
      <c r="K159" s="137">
        <f>K160</f>
        <v>28185</v>
      </c>
      <c r="L159" s="117"/>
    </row>
    <row r="160" spans="1:12" s="118" customFormat="1" ht="20.25" customHeight="1" x14ac:dyDescent="0.25">
      <c r="A160" s="128"/>
      <c r="B160" s="135"/>
      <c r="C160" s="135"/>
      <c r="D160" s="135"/>
      <c r="E160" s="11"/>
      <c r="F160" s="175">
        <v>323720</v>
      </c>
      <c r="G160" s="176" t="s">
        <v>41</v>
      </c>
      <c r="H160" s="177" t="s">
        <v>221</v>
      </c>
      <c r="I160" s="178">
        <f>34500+545</f>
        <v>35045</v>
      </c>
      <c r="J160" s="178">
        <f>K160-I160</f>
        <v>-6860</v>
      </c>
      <c r="K160" s="178">
        <v>28185</v>
      </c>
      <c r="L160" s="117"/>
    </row>
    <row r="161" spans="1:12" s="118" customFormat="1" ht="20.25" customHeight="1" x14ac:dyDescent="0.25">
      <c r="A161" s="128"/>
      <c r="B161" s="135"/>
      <c r="C161" s="135"/>
      <c r="D161" s="135"/>
      <c r="E161" s="90">
        <v>32373</v>
      </c>
      <c r="F161" s="131"/>
      <c r="G161" s="12" t="s">
        <v>41</v>
      </c>
      <c r="H161" s="131" t="s">
        <v>222</v>
      </c>
      <c r="I161" s="137">
        <f>I162</f>
        <v>10000</v>
      </c>
      <c r="J161" s="137">
        <f>J162</f>
        <v>-60</v>
      </c>
      <c r="K161" s="137">
        <f>K162</f>
        <v>9940</v>
      </c>
      <c r="L161" s="117"/>
    </row>
    <row r="162" spans="1:12" s="118" customFormat="1" ht="20.25" customHeight="1" x14ac:dyDescent="0.25">
      <c r="A162" s="128"/>
      <c r="B162" s="135"/>
      <c r="C162" s="135"/>
      <c r="D162" s="135"/>
      <c r="E162" s="11"/>
      <c r="F162" s="175">
        <v>323730</v>
      </c>
      <c r="G162" s="176" t="s">
        <v>41</v>
      </c>
      <c r="H162" s="177" t="s">
        <v>222</v>
      </c>
      <c r="I162" s="178">
        <v>10000</v>
      </c>
      <c r="J162" s="178">
        <f>K162-I162</f>
        <v>-60</v>
      </c>
      <c r="K162" s="178">
        <v>9940</v>
      </c>
      <c r="L162" s="117"/>
    </row>
    <row r="163" spans="1:12" s="118" customFormat="1" ht="20.25" customHeight="1" x14ac:dyDescent="0.25">
      <c r="A163" s="128"/>
      <c r="B163" s="135"/>
      <c r="C163" s="135"/>
      <c r="D163" s="135"/>
      <c r="E163" s="90">
        <v>32379</v>
      </c>
      <c r="F163" s="131"/>
      <c r="G163" s="12" t="s">
        <v>41</v>
      </c>
      <c r="H163" s="131" t="s">
        <v>223</v>
      </c>
      <c r="I163" s="137">
        <f>I164+I165</f>
        <v>80000</v>
      </c>
      <c r="J163" s="137">
        <f>J164+J165</f>
        <v>-4030</v>
      </c>
      <c r="K163" s="137">
        <f>K164+K165</f>
        <v>75970</v>
      </c>
      <c r="L163" s="117"/>
    </row>
    <row r="164" spans="1:12" s="118" customFormat="1" ht="20.25" customHeight="1" x14ac:dyDescent="0.25">
      <c r="A164" s="128"/>
      <c r="B164" s="135"/>
      <c r="C164" s="135"/>
      <c r="D164" s="135"/>
      <c r="E164" s="11"/>
      <c r="F164" s="175">
        <v>323790</v>
      </c>
      <c r="G164" s="176" t="s">
        <v>41</v>
      </c>
      <c r="H164" s="177" t="s">
        <v>223</v>
      </c>
      <c r="I164" s="178">
        <v>80000</v>
      </c>
      <c r="J164" s="178">
        <f>K164-I164</f>
        <v>-4030</v>
      </c>
      <c r="K164" s="178">
        <v>75970</v>
      </c>
      <c r="L164" s="117"/>
    </row>
    <row r="165" spans="1:12" s="118" customFormat="1" ht="20.25" customHeight="1" x14ac:dyDescent="0.25">
      <c r="A165" s="128"/>
      <c r="B165" s="135"/>
      <c r="C165" s="135"/>
      <c r="D165" s="135"/>
      <c r="E165" s="11"/>
      <c r="F165" s="175">
        <v>323791</v>
      </c>
      <c r="G165" s="176" t="s">
        <v>41</v>
      </c>
      <c r="H165" s="177" t="s">
        <v>223</v>
      </c>
      <c r="I165" s="178">
        <v>0</v>
      </c>
      <c r="J165" s="178">
        <f>K165-I165</f>
        <v>0</v>
      </c>
      <c r="K165" s="178">
        <v>0</v>
      </c>
      <c r="L165" s="117"/>
    </row>
    <row r="166" spans="1:12" s="118" customFormat="1" ht="20.25" customHeight="1" x14ac:dyDescent="0.25">
      <c r="A166" s="128"/>
      <c r="B166" s="135"/>
      <c r="C166" s="135"/>
      <c r="D166" s="135">
        <v>3238</v>
      </c>
      <c r="E166" s="135"/>
      <c r="F166" s="136"/>
      <c r="G166" s="12" t="s">
        <v>41</v>
      </c>
      <c r="H166" s="131" t="s">
        <v>224</v>
      </c>
      <c r="I166" s="137">
        <f t="shared" ref="I166:K167" si="16">I167</f>
        <v>8970</v>
      </c>
      <c r="J166" s="137">
        <f t="shared" si="16"/>
        <v>0</v>
      </c>
      <c r="K166" s="137">
        <f t="shared" si="16"/>
        <v>8970</v>
      </c>
      <c r="L166" s="117"/>
    </row>
    <row r="167" spans="1:12" s="118" customFormat="1" ht="20.25" customHeight="1" x14ac:dyDescent="0.25">
      <c r="A167" s="128"/>
      <c r="B167" s="135"/>
      <c r="C167" s="135"/>
      <c r="D167" s="135"/>
      <c r="E167" s="90">
        <v>32389</v>
      </c>
      <c r="F167" s="131"/>
      <c r="G167" s="12" t="s">
        <v>41</v>
      </c>
      <c r="H167" s="131" t="s">
        <v>225</v>
      </c>
      <c r="I167" s="137">
        <f t="shared" si="16"/>
        <v>8970</v>
      </c>
      <c r="J167" s="137">
        <f t="shared" si="16"/>
        <v>0</v>
      </c>
      <c r="K167" s="137">
        <f t="shared" si="16"/>
        <v>8970</v>
      </c>
      <c r="L167" s="117"/>
    </row>
    <row r="168" spans="1:12" s="118" customFormat="1" ht="20.25" customHeight="1" x14ac:dyDescent="0.25">
      <c r="A168" s="128"/>
      <c r="B168" s="135"/>
      <c r="C168" s="135"/>
      <c r="D168" s="135"/>
      <c r="E168" s="11"/>
      <c r="F168" s="175">
        <v>323890</v>
      </c>
      <c r="G168" s="176" t="s">
        <v>41</v>
      </c>
      <c r="H168" s="177" t="s">
        <v>225</v>
      </c>
      <c r="I168" s="178">
        <f>8000+970</f>
        <v>8970</v>
      </c>
      <c r="J168" s="178">
        <f>K168-I168</f>
        <v>0</v>
      </c>
      <c r="K168" s="178">
        <f>8000+970</f>
        <v>8970</v>
      </c>
      <c r="L168" s="117"/>
    </row>
    <row r="169" spans="1:12" s="118" customFormat="1" ht="21" customHeight="1" x14ac:dyDescent="0.25">
      <c r="A169" s="128"/>
      <c r="B169" s="135"/>
      <c r="C169" s="135"/>
      <c r="D169" s="135">
        <v>3239</v>
      </c>
      <c r="E169" s="135"/>
      <c r="F169" s="136"/>
      <c r="G169" s="12" t="s">
        <v>41</v>
      </c>
      <c r="H169" s="131" t="s">
        <v>226</v>
      </c>
      <c r="I169" s="137">
        <f>I170+I173+I175+I177</f>
        <v>29200</v>
      </c>
      <c r="J169" s="137">
        <f>J170+J173+J175+J177</f>
        <v>485</v>
      </c>
      <c r="K169" s="137">
        <f>K170+K173+K175+K177</f>
        <v>29685</v>
      </c>
      <c r="L169" s="117"/>
    </row>
    <row r="170" spans="1:12" s="118" customFormat="1" ht="20.25" customHeight="1" x14ac:dyDescent="0.25">
      <c r="A170" s="128"/>
      <c r="B170" s="135"/>
      <c r="C170" s="135"/>
      <c r="D170" s="135"/>
      <c r="E170" s="90">
        <v>32391</v>
      </c>
      <c r="F170" s="131"/>
      <c r="G170" s="12" t="s">
        <v>41</v>
      </c>
      <c r="H170" s="131" t="s">
        <v>227</v>
      </c>
      <c r="I170" s="137">
        <f>I171+I172</f>
        <v>7500</v>
      </c>
      <c r="J170" s="137">
        <f>J171+J172</f>
        <v>-515</v>
      </c>
      <c r="K170" s="137">
        <f>K171+K172</f>
        <v>6985</v>
      </c>
      <c r="L170" s="117"/>
    </row>
    <row r="171" spans="1:12" s="118" customFormat="1" ht="20.25" customHeight="1" x14ac:dyDescent="0.25">
      <c r="A171" s="128"/>
      <c r="B171" s="135"/>
      <c r="C171" s="135"/>
      <c r="D171" s="135"/>
      <c r="E171" s="11"/>
      <c r="F171" s="175">
        <v>323910</v>
      </c>
      <c r="G171" s="176" t="s">
        <v>41</v>
      </c>
      <c r="H171" s="177" t="s">
        <v>227</v>
      </c>
      <c r="I171" s="178">
        <v>7500</v>
      </c>
      <c r="J171" s="178">
        <f>K171-I171</f>
        <v>-515</v>
      </c>
      <c r="K171" s="178">
        <v>6985</v>
      </c>
      <c r="L171" s="117"/>
    </row>
    <row r="172" spans="1:12" s="118" customFormat="1" ht="20.25" customHeight="1" x14ac:dyDescent="0.25">
      <c r="A172" s="128"/>
      <c r="B172" s="135"/>
      <c r="C172" s="135"/>
      <c r="D172" s="135"/>
      <c r="E172" s="11"/>
      <c r="F172" s="175">
        <v>323911</v>
      </c>
      <c r="G172" s="176" t="s">
        <v>41</v>
      </c>
      <c r="H172" s="177" t="s">
        <v>228</v>
      </c>
      <c r="I172" s="178">
        <v>0</v>
      </c>
      <c r="J172" s="178">
        <f>K172-I172</f>
        <v>0</v>
      </c>
      <c r="K172" s="178">
        <v>0</v>
      </c>
      <c r="L172" s="117"/>
    </row>
    <row r="173" spans="1:12" s="118" customFormat="1" ht="20.25" customHeight="1" x14ac:dyDescent="0.25">
      <c r="A173" s="128"/>
      <c r="B173" s="135"/>
      <c r="C173" s="135"/>
      <c r="D173" s="135"/>
      <c r="E173" s="90">
        <v>32394</v>
      </c>
      <c r="F173" s="131"/>
      <c r="G173" s="12" t="s">
        <v>41</v>
      </c>
      <c r="H173" s="131" t="s">
        <v>229</v>
      </c>
      <c r="I173" s="137">
        <f>I174</f>
        <v>2200</v>
      </c>
      <c r="J173" s="137">
        <f>J174</f>
        <v>0</v>
      </c>
      <c r="K173" s="137">
        <f>K174</f>
        <v>2200</v>
      </c>
      <c r="L173" s="117"/>
    </row>
    <row r="174" spans="1:12" s="118" customFormat="1" ht="20.25" customHeight="1" x14ac:dyDescent="0.25">
      <c r="A174" s="128"/>
      <c r="B174" s="135"/>
      <c r="C174" s="135"/>
      <c r="D174" s="135"/>
      <c r="E174" s="11"/>
      <c r="F174" s="175">
        <v>323940</v>
      </c>
      <c r="G174" s="176" t="s">
        <v>41</v>
      </c>
      <c r="H174" s="177" t="s">
        <v>229</v>
      </c>
      <c r="I174" s="178">
        <v>2200</v>
      </c>
      <c r="J174" s="178">
        <f>K174-I174</f>
        <v>0</v>
      </c>
      <c r="K174" s="178">
        <v>2200</v>
      </c>
      <c r="L174" s="117"/>
    </row>
    <row r="175" spans="1:12" s="118" customFormat="1" ht="20.25" customHeight="1" x14ac:dyDescent="0.25">
      <c r="A175" s="128"/>
      <c r="B175" s="135"/>
      <c r="C175" s="135"/>
      <c r="D175" s="135"/>
      <c r="E175" s="90">
        <v>32395</v>
      </c>
      <c r="F175" s="131"/>
      <c r="G175" s="12" t="s">
        <v>41</v>
      </c>
      <c r="H175" s="131" t="s">
        <v>230</v>
      </c>
      <c r="I175" s="137">
        <f>I176</f>
        <v>3200</v>
      </c>
      <c r="J175" s="137">
        <f>J176</f>
        <v>-1000</v>
      </c>
      <c r="K175" s="137">
        <f>K176</f>
        <v>2200</v>
      </c>
      <c r="L175" s="117"/>
    </row>
    <row r="176" spans="1:12" s="118" customFormat="1" ht="20.25" customHeight="1" x14ac:dyDescent="0.25">
      <c r="A176" s="128"/>
      <c r="B176" s="135"/>
      <c r="C176" s="135"/>
      <c r="D176" s="135"/>
      <c r="E176" s="11"/>
      <c r="F176" s="175">
        <v>323950</v>
      </c>
      <c r="G176" s="176" t="s">
        <v>41</v>
      </c>
      <c r="H176" s="177" t="s">
        <v>230</v>
      </c>
      <c r="I176" s="178">
        <f>13200-10000</f>
        <v>3200</v>
      </c>
      <c r="J176" s="178">
        <f>K176-I176</f>
        <v>-1000</v>
      </c>
      <c r="K176" s="178">
        <v>2200</v>
      </c>
      <c r="L176" s="117"/>
    </row>
    <row r="177" spans="1:12" s="118" customFormat="1" ht="20.25" customHeight="1" x14ac:dyDescent="0.25">
      <c r="A177" s="128"/>
      <c r="B177" s="135"/>
      <c r="C177" s="135"/>
      <c r="D177" s="135"/>
      <c r="E177" s="90">
        <v>32399</v>
      </c>
      <c r="F177" s="131"/>
      <c r="G177" s="12" t="s">
        <v>41</v>
      </c>
      <c r="H177" s="131" t="s">
        <v>231</v>
      </c>
      <c r="I177" s="137">
        <f>I178+I179+I180+I181+I182</f>
        <v>16300</v>
      </c>
      <c r="J177" s="137">
        <f>J178+J179+J180+J181+J182</f>
        <v>2000</v>
      </c>
      <c r="K177" s="137">
        <f>K178+K179+K180+K181+K182</f>
        <v>18300</v>
      </c>
      <c r="L177" s="117"/>
    </row>
    <row r="178" spans="1:12" s="118" customFormat="1" ht="20.25" customHeight="1" x14ac:dyDescent="0.25">
      <c r="A178" s="128"/>
      <c r="B178" s="135"/>
      <c r="C178" s="135"/>
      <c r="D178" s="135"/>
      <c r="E178" s="11"/>
      <c r="F178" s="175">
        <v>323990</v>
      </c>
      <c r="G178" s="176" t="s">
        <v>41</v>
      </c>
      <c r="H178" s="177" t="s">
        <v>232</v>
      </c>
      <c r="I178" s="178">
        <f>12000-6000</f>
        <v>6000</v>
      </c>
      <c r="J178" s="178">
        <f>K178-I178</f>
        <v>0</v>
      </c>
      <c r="K178" s="178">
        <f>12000-6000</f>
        <v>6000</v>
      </c>
      <c r="L178" s="117"/>
    </row>
    <row r="179" spans="1:12" s="118" customFormat="1" ht="20.25" customHeight="1" x14ac:dyDescent="0.25">
      <c r="A179" s="128"/>
      <c r="B179" s="135"/>
      <c r="C179" s="135"/>
      <c r="D179" s="135"/>
      <c r="E179" s="11"/>
      <c r="F179" s="175">
        <v>323991</v>
      </c>
      <c r="G179" s="176" t="s">
        <v>41</v>
      </c>
      <c r="H179" s="177" t="s">
        <v>233</v>
      </c>
      <c r="I179" s="178">
        <f>7400-6000</f>
        <v>1400</v>
      </c>
      <c r="J179" s="178">
        <f>K179-I179</f>
        <v>2000</v>
      </c>
      <c r="K179" s="178">
        <v>3400</v>
      </c>
      <c r="L179" s="117"/>
    </row>
    <row r="180" spans="1:12" s="118" customFormat="1" ht="20.25" customHeight="1" x14ac:dyDescent="0.25">
      <c r="A180" s="128"/>
      <c r="B180" s="135"/>
      <c r="C180" s="135"/>
      <c r="D180" s="135"/>
      <c r="E180" s="11"/>
      <c r="F180" s="175">
        <v>323992</v>
      </c>
      <c r="G180" s="176" t="s">
        <v>41</v>
      </c>
      <c r="H180" s="177" t="s">
        <v>234</v>
      </c>
      <c r="I180" s="178">
        <f>8900-4000</f>
        <v>4900</v>
      </c>
      <c r="J180" s="178">
        <f>K180-I180</f>
        <v>0</v>
      </c>
      <c r="K180" s="178">
        <f>8900-4000</f>
        <v>4900</v>
      </c>
      <c r="L180" s="117"/>
    </row>
    <row r="181" spans="1:12" s="118" customFormat="1" ht="20.25" customHeight="1" x14ac:dyDescent="0.25">
      <c r="A181" s="128"/>
      <c r="B181" s="135"/>
      <c r="C181" s="135"/>
      <c r="D181" s="135"/>
      <c r="E181" s="11"/>
      <c r="F181" s="175">
        <v>323993</v>
      </c>
      <c r="G181" s="176" t="s">
        <v>41</v>
      </c>
      <c r="H181" s="177" t="s">
        <v>235</v>
      </c>
      <c r="I181" s="178">
        <f>12700-9700</f>
        <v>3000</v>
      </c>
      <c r="J181" s="178">
        <f>K181-I181</f>
        <v>0</v>
      </c>
      <c r="K181" s="178">
        <f>12700-9700</f>
        <v>3000</v>
      </c>
      <c r="L181" s="117"/>
    </row>
    <row r="182" spans="1:12" s="118" customFormat="1" ht="20.25" customHeight="1" x14ac:dyDescent="0.25">
      <c r="A182" s="128"/>
      <c r="B182" s="135"/>
      <c r="C182" s="135"/>
      <c r="D182" s="135"/>
      <c r="E182" s="11"/>
      <c r="F182" s="175">
        <v>323994</v>
      </c>
      <c r="G182" s="176" t="s">
        <v>41</v>
      </c>
      <c r="H182" s="177" t="s">
        <v>236</v>
      </c>
      <c r="I182" s="178">
        <f>2000-1000</f>
        <v>1000</v>
      </c>
      <c r="J182" s="178">
        <f>K182-I182</f>
        <v>0</v>
      </c>
      <c r="K182" s="178">
        <f>2000-1000</f>
        <v>1000</v>
      </c>
      <c r="L182" s="117"/>
    </row>
    <row r="183" spans="1:12" s="118" customFormat="1" ht="20.25" customHeight="1" x14ac:dyDescent="0.25">
      <c r="A183" s="128"/>
      <c r="B183" s="135"/>
      <c r="C183" s="135">
        <v>324</v>
      </c>
      <c r="D183" s="135"/>
      <c r="E183" s="11"/>
      <c r="F183" s="131"/>
      <c r="G183" s="12" t="s">
        <v>41</v>
      </c>
      <c r="H183" s="131" t="s">
        <v>237</v>
      </c>
      <c r="I183" s="137">
        <f t="shared" ref="I183:K185" si="17">I184</f>
        <v>0</v>
      </c>
      <c r="J183" s="137">
        <f t="shared" si="17"/>
        <v>0</v>
      </c>
      <c r="K183" s="137">
        <f t="shared" si="17"/>
        <v>0</v>
      </c>
      <c r="L183" s="117"/>
    </row>
    <row r="184" spans="1:12" s="118" customFormat="1" ht="20.25" customHeight="1" x14ac:dyDescent="0.25">
      <c r="A184" s="128"/>
      <c r="B184" s="135"/>
      <c r="C184" s="135"/>
      <c r="D184" s="135">
        <v>3241</v>
      </c>
      <c r="E184" s="11"/>
      <c r="F184" s="131"/>
      <c r="G184" s="12" t="s">
        <v>41</v>
      </c>
      <c r="H184" s="131" t="s">
        <v>237</v>
      </c>
      <c r="I184" s="137">
        <f t="shared" si="17"/>
        <v>0</v>
      </c>
      <c r="J184" s="137">
        <f t="shared" si="17"/>
        <v>0</v>
      </c>
      <c r="K184" s="137">
        <f t="shared" si="17"/>
        <v>0</v>
      </c>
      <c r="L184" s="117"/>
    </row>
    <row r="185" spans="1:12" s="118" customFormat="1" ht="20.25" customHeight="1" x14ac:dyDescent="0.25">
      <c r="A185" s="128"/>
      <c r="B185" s="135"/>
      <c r="C185" s="135"/>
      <c r="D185" s="135"/>
      <c r="E185" s="90">
        <v>32412</v>
      </c>
      <c r="F185" s="131"/>
      <c r="G185" s="12" t="s">
        <v>41</v>
      </c>
      <c r="H185" s="131" t="s">
        <v>238</v>
      </c>
      <c r="I185" s="137">
        <f t="shared" si="17"/>
        <v>0</v>
      </c>
      <c r="J185" s="137">
        <f t="shared" si="17"/>
        <v>0</v>
      </c>
      <c r="K185" s="137">
        <f t="shared" si="17"/>
        <v>0</v>
      </c>
      <c r="L185" s="117"/>
    </row>
    <row r="186" spans="1:12" s="118" customFormat="1" ht="20.25" customHeight="1" x14ac:dyDescent="0.25">
      <c r="A186" s="128"/>
      <c r="B186" s="135"/>
      <c r="C186" s="135"/>
      <c r="D186" s="135"/>
      <c r="E186" s="11"/>
      <c r="F186" s="175">
        <v>324120</v>
      </c>
      <c r="G186" s="176" t="s">
        <v>41</v>
      </c>
      <c r="H186" s="177" t="s">
        <v>238</v>
      </c>
      <c r="I186" s="178">
        <v>0</v>
      </c>
      <c r="J186" s="178">
        <f>K186-I186</f>
        <v>0</v>
      </c>
      <c r="K186" s="178">
        <v>0</v>
      </c>
      <c r="L186" s="117"/>
    </row>
    <row r="187" spans="1:12" s="118" customFormat="1" ht="20.25" customHeight="1" x14ac:dyDescent="0.25">
      <c r="A187" s="128"/>
      <c r="B187" s="135"/>
      <c r="C187" s="135">
        <v>329</v>
      </c>
      <c r="D187" s="135"/>
      <c r="E187" s="135"/>
      <c r="F187" s="136"/>
      <c r="G187" s="12" t="s">
        <v>41</v>
      </c>
      <c r="H187" s="131" t="s">
        <v>239</v>
      </c>
      <c r="I187" s="137">
        <f t="shared" ref="I187:K187" si="18">I188+I191+I198+I201+I204+I215+I212</f>
        <v>55740</v>
      </c>
      <c r="J187" s="137">
        <f t="shared" si="18"/>
        <v>-2950</v>
      </c>
      <c r="K187" s="137">
        <f t="shared" si="18"/>
        <v>52790</v>
      </c>
      <c r="L187" s="117"/>
    </row>
    <row r="188" spans="1:12" s="118" customFormat="1" ht="20.25" customHeight="1" x14ac:dyDescent="0.25">
      <c r="A188" s="128"/>
      <c r="B188" s="135"/>
      <c r="C188" s="135"/>
      <c r="D188" s="135">
        <v>3291</v>
      </c>
      <c r="E188" s="135"/>
      <c r="F188" s="136"/>
      <c r="G188" s="12" t="s">
        <v>41</v>
      </c>
      <c r="H188" s="131" t="s">
        <v>240</v>
      </c>
      <c r="I188" s="137">
        <f t="shared" ref="I188:K189" si="19">I189</f>
        <v>15000</v>
      </c>
      <c r="J188" s="137">
        <f t="shared" si="19"/>
        <v>-1000</v>
      </c>
      <c r="K188" s="137">
        <f t="shared" si="19"/>
        <v>14000</v>
      </c>
      <c r="L188" s="117"/>
    </row>
    <row r="189" spans="1:12" s="118" customFormat="1" ht="20.25" customHeight="1" x14ac:dyDescent="0.25">
      <c r="A189" s="128"/>
      <c r="B189" s="135"/>
      <c r="C189" s="135"/>
      <c r="D189" s="135"/>
      <c r="E189" s="90">
        <v>32911</v>
      </c>
      <c r="F189" s="131"/>
      <c r="G189" s="12" t="s">
        <v>41</v>
      </c>
      <c r="H189" s="131" t="s">
        <v>241</v>
      </c>
      <c r="I189" s="137">
        <f t="shared" si="19"/>
        <v>15000</v>
      </c>
      <c r="J189" s="137">
        <f t="shared" si="19"/>
        <v>-1000</v>
      </c>
      <c r="K189" s="137">
        <f t="shared" si="19"/>
        <v>14000</v>
      </c>
      <c r="L189" s="117"/>
    </row>
    <row r="190" spans="1:12" s="118" customFormat="1" ht="20.25" customHeight="1" x14ac:dyDescent="0.25">
      <c r="A190" s="128"/>
      <c r="B190" s="135"/>
      <c r="C190" s="135"/>
      <c r="D190" s="135"/>
      <c r="E190" s="11"/>
      <c r="F190" s="175">
        <v>329110</v>
      </c>
      <c r="G190" s="176" t="s">
        <v>41</v>
      </c>
      <c r="H190" s="177" t="s">
        <v>241</v>
      </c>
      <c r="I190" s="178">
        <v>15000</v>
      </c>
      <c r="J190" s="178">
        <f>K190-I190</f>
        <v>-1000</v>
      </c>
      <c r="K190" s="178">
        <v>14000</v>
      </c>
      <c r="L190" s="117"/>
    </row>
    <row r="191" spans="1:12" s="118" customFormat="1" ht="20.25" customHeight="1" x14ac:dyDescent="0.25">
      <c r="A191" s="128"/>
      <c r="B191" s="135"/>
      <c r="C191" s="135"/>
      <c r="D191" s="135">
        <v>3292</v>
      </c>
      <c r="E191" s="135"/>
      <c r="F191" s="136"/>
      <c r="G191" s="12" t="s">
        <v>41</v>
      </c>
      <c r="H191" s="131" t="s">
        <v>242</v>
      </c>
      <c r="I191" s="137">
        <f>I192+I196+I194</f>
        <v>9400</v>
      </c>
      <c r="J191" s="137">
        <f>J192+J196+J194</f>
        <v>0</v>
      </c>
      <c r="K191" s="137">
        <f>K192+K196+K194</f>
        <v>9400</v>
      </c>
      <c r="L191" s="117"/>
    </row>
    <row r="192" spans="1:12" s="118" customFormat="1" ht="20.25" customHeight="1" x14ac:dyDescent="0.25">
      <c r="A192" s="128"/>
      <c r="B192" s="135"/>
      <c r="C192" s="135"/>
      <c r="D192" s="135"/>
      <c r="E192" s="90">
        <v>32921</v>
      </c>
      <c r="F192" s="131"/>
      <c r="G192" s="12" t="s">
        <v>41</v>
      </c>
      <c r="H192" s="131" t="s">
        <v>243</v>
      </c>
      <c r="I192" s="137">
        <f>I193</f>
        <v>3700</v>
      </c>
      <c r="J192" s="137">
        <f>J193</f>
        <v>0</v>
      </c>
      <c r="K192" s="137">
        <f>K193</f>
        <v>3700</v>
      </c>
      <c r="L192" s="117"/>
    </row>
    <row r="193" spans="1:12" s="118" customFormat="1" ht="20.25" customHeight="1" x14ac:dyDescent="0.25">
      <c r="A193" s="128"/>
      <c r="B193" s="135"/>
      <c r="C193" s="135"/>
      <c r="D193" s="135"/>
      <c r="E193" s="11"/>
      <c r="F193" s="175">
        <v>329210</v>
      </c>
      <c r="G193" s="176" t="s">
        <v>41</v>
      </c>
      <c r="H193" s="177" t="s">
        <v>243</v>
      </c>
      <c r="I193" s="178">
        <f>5700-2000</f>
        <v>3700</v>
      </c>
      <c r="J193" s="178">
        <f>K193-I193</f>
        <v>0</v>
      </c>
      <c r="K193" s="178">
        <f>5700-2000</f>
        <v>3700</v>
      </c>
      <c r="L193" s="117"/>
    </row>
    <row r="194" spans="1:12" s="118" customFormat="1" ht="20.25" customHeight="1" x14ac:dyDescent="0.25">
      <c r="A194" s="128"/>
      <c r="B194" s="135"/>
      <c r="C194" s="135"/>
      <c r="D194" s="135"/>
      <c r="E194" s="90">
        <v>32922</v>
      </c>
      <c r="F194" s="131"/>
      <c r="G194" s="12" t="s">
        <v>41</v>
      </c>
      <c r="H194" s="131" t="s">
        <v>244</v>
      </c>
      <c r="I194" s="137">
        <f>I195</f>
        <v>2700</v>
      </c>
      <c r="J194" s="137">
        <f>J195</f>
        <v>0</v>
      </c>
      <c r="K194" s="137">
        <f>K195</f>
        <v>2700</v>
      </c>
      <c r="L194" s="117"/>
    </row>
    <row r="195" spans="1:12" s="118" customFormat="1" ht="20.25" customHeight="1" x14ac:dyDescent="0.25">
      <c r="A195" s="128"/>
      <c r="B195" s="135"/>
      <c r="C195" s="135"/>
      <c r="D195" s="135"/>
      <c r="E195" s="11"/>
      <c r="F195" s="175">
        <v>329220</v>
      </c>
      <c r="G195" s="176" t="s">
        <v>41</v>
      </c>
      <c r="H195" s="177" t="s">
        <v>244</v>
      </c>
      <c r="I195" s="178">
        <v>2700</v>
      </c>
      <c r="J195" s="178">
        <f>K195-I195</f>
        <v>0</v>
      </c>
      <c r="K195" s="178">
        <v>2700</v>
      </c>
      <c r="L195" s="117"/>
    </row>
    <row r="196" spans="1:12" s="118" customFormat="1" ht="20.25" customHeight="1" x14ac:dyDescent="0.25">
      <c r="A196" s="128"/>
      <c r="B196" s="135"/>
      <c r="C196" s="135"/>
      <c r="D196" s="135"/>
      <c r="E196" s="90">
        <v>32923</v>
      </c>
      <c r="F196" s="131"/>
      <c r="G196" s="12" t="s">
        <v>41</v>
      </c>
      <c r="H196" s="131" t="s">
        <v>245</v>
      </c>
      <c r="I196" s="137">
        <f>I197</f>
        <v>3000</v>
      </c>
      <c r="J196" s="137">
        <f>J197</f>
        <v>0</v>
      </c>
      <c r="K196" s="137">
        <f>K197</f>
        <v>3000</v>
      </c>
      <c r="L196" s="117"/>
    </row>
    <row r="197" spans="1:12" s="118" customFormat="1" ht="20.25" customHeight="1" x14ac:dyDescent="0.25">
      <c r="A197" s="128"/>
      <c r="B197" s="135"/>
      <c r="C197" s="135"/>
      <c r="D197" s="135"/>
      <c r="E197" s="11"/>
      <c r="F197" s="175">
        <v>329230</v>
      </c>
      <c r="G197" s="176" t="s">
        <v>41</v>
      </c>
      <c r="H197" s="177" t="s">
        <v>245</v>
      </c>
      <c r="I197" s="178">
        <v>3000</v>
      </c>
      <c r="J197" s="178">
        <f>K197-I197</f>
        <v>0</v>
      </c>
      <c r="K197" s="178">
        <v>3000</v>
      </c>
      <c r="L197" s="117"/>
    </row>
    <row r="198" spans="1:12" s="118" customFormat="1" ht="20.25" customHeight="1" x14ac:dyDescent="0.25">
      <c r="A198" s="128"/>
      <c r="B198" s="135"/>
      <c r="C198" s="135"/>
      <c r="D198" s="135">
        <v>3293</v>
      </c>
      <c r="E198" s="135"/>
      <c r="F198" s="136"/>
      <c r="G198" s="12" t="s">
        <v>41</v>
      </c>
      <c r="H198" s="131" t="s">
        <v>246</v>
      </c>
      <c r="I198" s="137">
        <f t="shared" ref="I198:K199" si="20">I199</f>
        <v>12000</v>
      </c>
      <c r="J198" s="137">
        <f t="shared" si="20"/>
        <v>-3250</v>
      </c>
      <c r="K198" s="137">
        <f t="shared" si="20"/>
        <v>8750</v>
      </c>
      <c r="L198" s="117"/>
    </row>
    <row r="199" spans="1:12" s="118" customFormat="1" ht="20.25" customHeight="1" x14ac:dyDescent="0.25">
      <c r="A199" s="128"/>
      <c r="B199" s="135"/>
      <c r="C199" s="135"/>
      <c r="D199" s="135"/>
      <c r="E199" s="90">
        <v>32931</v>
      </c>
      <c r="F199" s="131"/>
      <c r="G199" s="12" t="s">
        <v>41</v>
      </c>
      <c r="H199" s="131" t="s">
        <v>246</v>
      </c>
      <c r="I199" s="137">
        <f t="shared" si="20"/>
        <v>12000</v>
      </c>
      <c r="J199" s="137">
        <f t="shared" si="20"/>
        <v>-3250</v>
      </c>
      <c r="K199" s="137">
        <f t="shared" si="20"/>
        <v>8750</v>
      </c>
      <c r="L199" s="117"/>
    </row>
    <row r="200" spans="1:12" s="118" customFormat="1" ht="20.25" customHeight="1" x14ac:dyDescent="0.25">
      <c r="A200" s="128"/>
      <c r="B200" s="135"/>
      <c r="C200" s="135"/>
      <c r="D200" s="135"/>
      <c r="E200" s="11"/>
      <c r="F200" s="175">
        <v>329310</v>
      </c>
      <c r="G200" s="176" t="s">
        <v>41</v>
      </c>
      <c r="H200" s="177" t="s">
        <v>246</v>
      </c>
      <c r="I200" s="178">
        <v>12000</v>
      </c>
      <c r="J200" s="178">
        <f>K200-I200</f>
        <v>-3250</v>
      </c>
      <c r="K200" s="178">
        <v>8750</v>
      </c>
      <c r="L200" s="117"/>
    </row>
    <row r="201" spans="1:12" s="118" customFormat="1" ht="20.25" customHeight="1" x14ac:dyDescent="0.25">
      <c r="A201" s="128"/>
      <c r="B201" s="135"/>
      <c r="C201" s="135"/>
      <c r="D201" s="135">
        <v>3294</v>
      </c>
      <c r="E201" s="135"/>
      <c r="F201" s="136"/>
      <c r="G201" s="12" t="s">
        <v>41</v>
      </c>
      <c r="H201" s="131" t="s">
        <v>247</v>
      </c>
      <c r="I201" s="137">
        <f t="shared" ref="I201:K202" si="21">I202</f>
        <v>2000</v>
      </c>
      <c r="J201" s="137">
        <f t="shared" si="21"/>
        <v>0</v>
      </c>
      <c r="K201" s="137">
        <f t="shared" si="21"/>
        <v>2000</v>
      </c>
      <c r="L201" s="117"/>
    </row>
    <row r="202" spans="1:12" s="118" customFormat="1" ht="20.25" customHeight="1" x14ac:dyDescent="0.25">
      <c r="A202" s="128"/>
      <c r="B202" s="135"/>
      <c r="C202" s="135"/>
      <c r="D202" s="135"/>
      <c r="E202" s="90">
        <v>32941</v>
      </c>
      <c r="F202" s="131"/>
      <c r="G202" s="12" t="s">
        <v>41</v>
      </c>
      <c r="H202" s="131" t="s">
        <v>248</v>
      </c>
      <c r="I202" s="137">
        <f t="shared" si="21"/>
        <v>2000</v>
      </c>
      <c r="J202" s="137">
        <f t="shared" si="21"/>
        <v>0</v>
      </c>
      <c r="K202" s="137">
        <f t="shared" si="21"/>
        <v>2000</v>
      </c>
      <c r="L202" s="117"/>
    </row>
    <row r="203" spans="1:12" s="118" customFormat="1" ht="20.25" customHeight="1" x14ac:dyDescent="0.25">
      <c r="A203" s="128"/>
      <c r="B203" s="135"/>
      <c r="C203" s="135"/>
      <c r="D203" s="135"/>
      <c r="E203" s="11"/>
      <c r="F203" s="175">
        <v>329410</v>
      </c>
      <c r="G203" s="176" t="s">
        <v>41</v>
      </c>
      <c r="H203" s="177" t="s">
        <v>248</v>
      </c>
      <c r="I203" s="178">
        <v>2000</v>
      </c>
      <c r="J203" s="178">
        <f>K203-I203</f>
        <v>0</v>
      </c>
      <c r="K203" s="178">
        <v>2000</v>
      </c>
      <c r="L203" s="117"/>
    </row>
    <row r="204" spans="1:12" s="118" customFormat="1" ht="20.25" customHeight="1" x14ac:dyDescent="0.25">
      <c r="A204" s="128"/>
      <c r="B204" s="135"/>
      <c r="C204" s="135"/>
      <c r="D204" s="135">
        <v>3295</v>
      </c>
      <c r="E204" s="135"/>
      <c r="F204" s="136"/>
      <c r="G204" s="12" t="s">
        <v>41</v>
      </c>
      <c r="H204" s="131" t="s">
        <v>249</v>
      </c>
      <c r="I204" s="137">
        <f t="shared" ref="I204:K204" si="22">I207+I209+I205</f>
        <v>11000</v>
      </c>
      <c r="J204" s="137">
        <f t="shared" si="22"/>
        <v>0</v>
      </c>
      <c r="K204" s="137">
        <f t="shared" si="22"/>
        <v>11000</v>
      </c>
      <c r="L204" s="117"/>
    </row>
    <row r="205" spans="1:12" s="118" customFormat="1" ht="20.25" customHeight="1" x14ac:dyDescent="0.2">
      <c r="A205" s="128"/>
      <c r="B205" s="135"/>
      <c r="C205" s="135"/>
      <c r="D205" s="135"/>
      <c r="E205" s="165">
        <v>32952</v>
      </c>
      <c r="F205" s="165"/>
      <c r="G205" s="12" t="s">
        <v>41</v>
      </c>
      <c r="H205" s="166" t="s">
        <v>250</v>
      </c>
      <c r="I205" s="137">
        <f t="shared" ref="I205:J205" si="23">I206</f>
        <v>500</v>
      </c>
      <c r="J205" s="137">
        <f t="shared" si="23"/>
        <v>0</v>
      </c>
      <c r="K205" s="137">
        <f>K206</f>
        <v>500</v>
      </c>
      <c r="L205" s="117"/>
    </row>
    <row r="206" spans="1:12" s="118" customFormat="1" ht="20.25" customHeight="1" x14ac:dyDescent="0.2">
      <c r="A206" s="128"/>
      <c r="B206" s="135"/>
      <c r="C206" s="135"/>
      <c r="D206" s="135"/>
      <c r="E206" s="165"/>
      <c r="F206" s="175">
        <v>329520</v>
      </c>
      <c r="G206" s="176" t="s">
        <v>41</v>
      </c>
      <c r="H206" s="177" t="s">
        <v>250</v>
      </c>
      <c r="I206" s="178">
        <v>500</v>
      </c>
      <c r="J206" s="178">
        <f>K206-I206</f>
        <v>0</v>
      </c>
      <c r="K206" s="178">
        <v>500</v>
      </c>
      <c r="L206" s="117"/>
    </row>
    <row r="207" spans="1:12" s="118" customFormat="1" ht="20.25" customHeight="1" x14ac:dyDescent="0.25">
      <c r="A207" s="128"/>
      <c r="B207" s="135"/>
      <c r="C207" s="135"/>
      <c r="D207" s="135"/>
      <c r="E207" s="90">
        <v>32955</v>
      </c>
      <c r="F207" s="131"/>
      <c r="G207" s="12" t="s">
        <v>41</v>
      </c>
      <c r="H207" s="131" t="s">
        <v>251</v>
      </c>
      <c r="I207" s="137">
        <f>I208</f>
        <v>5000</v>
      </c>
      <c r="J207" s="137">
        <f>J208</f>
        <v>0</v>
      </c>
      <c r="K207" s="137">
        <f>K208</f>
        <v>5000</v>
      </c>
      <c r="L207" s="117"/>
    </row>
    <row r="208" spans="1:12" s="118" customFormat="1" ht="20.25" customHeight="1" x14ac:dyDescent="0.25">
      <c r="A208" s="128"/>
      <c r="B208" s="135"/>
      <c r="C208" s="135"/>
      <c r="D208" s="135"/>
      <c r="E208" s="11"/>
      <c r="F208" s="175">
        <v>329550</v>
      </c>
      <c r="G208" s="176" t="s">
        <v>41</v>
      </c>
      <c r="H208" s="177" t="s">
        <v>251</v>
      </c>
      <c r="I208" s="178">
        <v>5000</v>
      </c>
      <c r="J208" s="178">
        <f>K208-I208</f>
        <v>0</v>
      </c>
      <c r="K208" s="178">
        <v>5000</v>
      </c>
      <c r="L208" s="117"/>
    </row>
    <row r="209" spans="1:12" s="118" customFormat="1" ht="20.25" customHeight="1" x14ac:dyDescent="0.25">
      <c r="A209" s="128"/>
      <c r="B209" s="135"/>
      <c r="C209" s="135"/>
      <c r="D209" s="135"/>
      <c r="E209" s="90">
        <v>32959</v>
      </c>
      <c r="F209" s="131"/>
      <c r="G209" s="12" t="s">
        <v>41</v>
      </c>
      <c r="H209" s="131" t="s">
        <v>252</v>
      </c>
      <c r="I209" s="137">
        <f>I210+I211</f>
        <v>5500</v>
      </c>
      <c r="J209" s="137">
        <f>J210+J211</f>
        <v>0</v>
      </c>
      <c r="K209" s="137">
        <f>K210+K211</f>
        <v>5500</v>
      </c>
      <c r="L209" s="117"/>
    </row>
    <row r="210" spans="1:12" s="118" customFormat="1" ht="20.25" customHeight="1" x14ac:dyDescent="0.25">
      <c r="A210" s="128"/>
      <c r="B210" s="135"/>
      <c r="C210" s="135"/>
      <c r="D210" s="135"/>
      <c r="E210" s="11"/>
      <c r="F210" s="175">
        <v>329590</v>
      </c>
      <c r="G210" s="176" t="s">
        <v>41</v>
      </c>
      <c r="H210" s="177" t="s">
        <v>253</v>
      </c>
      <c r="I210" s="178">
        <v>3300</v>
      </c>
      <c r="J210" s="178">
        <f>K210-I210</f>
        <v>0</v>
      </c>
      <c r="K210" s="178">
        <v>3300</v>
      </c>
      <c r="L210" s="117"/>
    </row>
    <row r="211" spans="1:12" s="118" customFormat="1" ht="20.25" customHeight="1" x14ac:dyDescent="0.25">
      <c r="A211" s="128"/>
      <c r="B211" s="135"/>
      <c r="C211" s="135"/>
      <c r="D211" s="135"/>
      <c r="E211" s="11"/>
      <c r="F211" s="175">
        <v>329591</v>
      </c>
      <c r="G211" s="176" t="s">
        <v>41</v>
      </c>
      <c r="H211" s="177" t="s">
        <v>254</v>
      </c>
      <c r="I211" s="178">
        <v>2200</v>
      </c>
      <c r="J211" s="178">
        <f>K211-I211</f>
        <v>0</v>
      </c>
      <c r="K211" s="178">
        <v>2200</v>
      </c>
      <c r="L211" s="117"/>
    </row>
    <row r="212" spans="1:12" s="118" customFormat="1" ht="20.25" customHeight="1" x14ac:dyDescent="0.25">
      <c r="A212" s="128"/>
      <c r="B212" s="135"/>
      <c r="C212" s="135"/>
      <c r="D212" s="135">
        <v>3296</v>
      </c>
      <c r="E212" s="135"/>
      <c r="F212" s="136"/>
      <c r="G212" s="12" t="s">
        <v>41</v>
      </c>
      <c r="H212" s="131" t="s">
        <v>255</v>
      </c>
      <c r="I212" s="137">
        <f t="shared" ref="I212:K213" si="24">I213</f>
        <v>340</v>
      </c>
      <c r="J212" s="137">
        <f t="shared" si="24"/>
        <v>300</v>
      </c>
      <c r="K212" s="137">
        <f t="shared" si="24"/>
        <v>640</v>
      </c>
      <c r="L212" s="117"/>
    </row>
    <row r="213" spans="1:12" s="118" customFormat="1" ht="20.25" customHeight="1" x14ac:dyDescent="0.25">
      <c r="A213" s="128"/>
      <c r="B213" s="135"/>
      <c r="C213" s="135"/>
      <c r="D213" s="135"/>
      <c r="E213" s="135">
        <v>32961</v>
      </c>
      <c r="F213" s="136"/>
      <c r="G213" s="12" t="s">
        <v>41</v>
      </c>
      <c r="H213" s="131" t="s">
        <v>255</v>
      </c>
      <c r="I213" s="137">
        <f t="shared" si="24"/>
        <v>340</v>
      </c>
      <c r="J213" s="137">
        <f t="shared" si="24"/>
        <v>300</v>
      </c>
      <c r="K213" s="137">
        <f t="shared" si="24"/>
        <v>640</v>
      </c>
      <c r="L213" s="117"/>
    </row>
    <row r="214" spans="1:12" s="118" customFormat="1" ht="20.25" customHeight="1" x14ac:dyDescent="0.25">
      <c r="A214" s="128"/>
      <c r="B214" s="135"/>
      <c r="C214" s="135"/>
      <c r="D214" s="135"/>
      <c r="E214" s="135"/>
      <c r="F214" s="175">
        <v>329610</v>
      </c>
      <c r="G214" s="176" t="s">
        <v>41</v>
      </c>
      <c r="H214" s="177" t="s">
        <v>255</v>
      </c>
      <c r="I214" s="178">
        <v>340</v>
      </c>
      <c r="J214" s="178">
        <f>K214-I214</f>
        <v>300</v>
      </c>
      <c r="K214" s="178">
        <v>640</v>
      </c>
      <c r="L214" s="117"/>
    </row>
    <row r="215" spans="1:12" s="118" customFormat="1" ht="20.25" customHeight="1" x14ac:dyDescent="0.25">
      <c r="A215" s="128"/>
      <c r="B215" s="135"/>
      <c r="C215" s="135"/>
      <c r="D215" s="135">
        <v>3299</v>
      </c>
      <c r="E215" s="135"/>
      <c r="F215" s="136"/>
      <c r="G215" s="12" t="s">
        <v>41</v>
      </c>
      <c r="H215" s="131" t="s">
        <v>239</v>
      </c>
      <c r="I215" s="137">
        <f>I217</f>
        <v>6000</v>
      </c>
      <c r="J215" s="137">
        <f>J217</f>
        <v>1000</v>
      </c>
      <c r="K215" s="137">
        <f>K217</f>
        <v>7000</v>
      </c>
      <c r="L215" s="117"/>
    </row>
    <row r="216" spans="1:12" s="118" customFormat="1" ht="20.25" customHeight="1" x14ac:dyDescent="0.25">
      <c r="A216" s="128"/>
      <c r="B216" s="135"/>
      <c r="C216" s="135"/>
      <c r="D216" s="135"/>
      <c r="E216" s="90">
        <v>32991</v>
      </c>
      <c r="F216" s="131"/>
      <c r="G216" s="12" t="s">
        <v>41</v>
      </c>
      <c r="H216" s="131" t="s">
        <v>256</v>
      </c>
      <c r="I216" s="137">
        <v>0</v>
      </c>
      <c r="J216" s="137">
        <v>0</v>
      </c>
      <c r="K216" s="137">
        <v>0</v>
      </c>
      <c r="L216" s="117"/>
    </row>
    <row r="217" spans="1:12" s="118" customFormat="1" ht="20.25" customHeight="1" x14ac:dyDescent="0.25">
      <c r="A217" s="128"/>
      <c r="B217" s="135"/>
      <c r="C217" s="135"/>
      <c r="D217" s="135"/>
      <c r="E217" s="90">
        <v>32999</v>
      </c>
      <c r="F217" s="131"/>
      <c r="G217" s="12" t="s">
        <v>41</v>
      </c>
      <c r="H217" s="131" t="s">
        <v>239</v>
      </c>
      <c r="I217" s="137">
        <f>I218</f>
        <v>6000</v>
      </c>
      <c r="J217" s="137">
        <f>J218</f>
        <v>1000</v>
      </c>
      <c r="K217" s="137">
        <f>K218</f>
        <v>7000</v>
      </c>
      <c r="L217" s="117"/>
    </row>
    <row r="218" spans="1:12" s="118" customFormat="1" ht="20.25" customHeight="1" x14ac:dyDescent="0.25">
      <c r="A218" s="128"/>
      <c r="B218" s="135"/>
      <c r="C218" s="135"/>
      <c r="D218" s="135"/>
      <c r="E218" s="11"/>
      <c r="F218" s="175">
        <v>329990</v>
      </c>
      <c r="G218" s="176" t="s">
        <v>41</v>
      </c>
      <c r="H218" s="177" t="s">
        <v>239</v>
      </c>
      <c r="I218" s="178">
        <v>6000</v>
      </c>
      <c r="J218" s="178">
        <f>K218-I218</f>
        <v>1000</v>
      </c>
      <c r="K218" s="178">
        <v>7000</v>
      </c>
      <c r="L218" s="117"/>
    </row>
    <row r="219" spans="1:12" s="118" customFormat="1" ht="23.1" customHeight="1" x14ac:dyDescent="0.25">
      <c r="A219" s="128"/>
      <c r="B219" s="128">
        <v>34</v>
      </c>
      <c r="C219" s="128"/>
      <c r="D219" s="128"/>
      <c r="E219" s="128"/>
      <c r="F219" s="128"/>
      <c r="G219" s="179" t="s">
        <v>41</v>
      </c>
      <c r="H219" s="129" t="s">
        <v>8</v>
      </c>
      <c r="I219" s="132">
        <f>I220</f>
        <v>3100</v>
      </c>
      <c r="J219" s="132">
        <f>J220</f>
        <v>0</v>
      </c>
      <c r="K219" s="132">
        <f>K220</f>
        <v>3100</v>
      </c>
      <c r="L219" s="117"/>
    </row>
    <row r="220" spans="1:12" s="118" customFormat="1" ht="20.25" customHeight="1" x14ac:dyDescent="0.25">
      <c r="A220" s="128"/>
      <c r="B220" s="135"/>
      <c r="C220" s="135">
        <v>343</v>
      </c>
      <c r="D220" s="135"/>
      <c r="E220" s="135"/>
      <c r="F220" s="136"/>
      <c r="G220" s="12" t="s">
        <v>41</v>
      </c>
      <c r="H220" s="131" t="s">
        <v>257</v>
      </c>
      <c r="I220" s="137">
        <f>I221+I226</f>
        <v>3100</v>
      </c>
      <c r="J220" s="137">
        <f>J221+J226</f>
        <v>0</v>
      </c>
      <c r="K220" s="137">
        <f>K221+K226</f>
        <v>3100</v>
      </c>
      <c r="L220" s="117"/>
    </row>
    <row r="221" spans="1:12" s="118" customFormat="1" ht="20.25" customHeight="1" x14ac:dyDescent="0.25">
      <c r="A221" s="128"/>
      <c r="B221" s="135"/>
      <c r="C221" s="135"/>
      <c r="D221" s="135">
        <v>3431</v>
      </c>
      <c r="E221" s="135"/>
      <c r="F221" s="136"/>
      <c r="G221" s="12" t="s">
        <v>41</v>
      </c>
      <c r="H221" s="131" t="s">
        <v>258</v>
      </c>
      <c r="I221" s="137">
        <f t="shared" ref="I221:K222" si="25">I222</f>
        <v>3000</v>
      </c>
      <c r="J221" s="137">
        <f t="shared" si="25"/>
        <v>0</v>
      </c>
      <c r="K221" s="137">
        <f t="shared" si="25"/>
        <v>3000</v>
      </c>
      <c r="L221" s="117"/>
    </row>
    <row r="222" spans="1:12" s="118" customFormat="1" ht="20.25" customHeight="1" x14ac:dyDescent="0.25">
      <c r="A222" s="128"/>
      <c r="B222" s="135"/>
      <c r="C222" s="135"/>
      <c r="D222" s="135"/>
      <c r="E222" s="90">
        <v>34311</v>
      </c>
      <c r="F222" s="131"/>
      <c r="G222" s="12" t="s">
        <v>41</v>
      </c>
      <c r="H222" s="131" t="s">
        <v>259</v>
      </c>
      <c r="I222" s="137">
        <f t="shared" si="25"/>
        <v>3000</v>
      </c>
      <c r="J222" s="137">
        <f t="shared" si="25"/>
        <v>0</v>
      </c>
      <c r="K222" s="137">
        <f t="shared" si="25"/>
        <v>3000</v>
      </c>
      <c r="L222" s="117"/>
    </row>
    <row r="223" spans="1:12" s="118" customFormat="1" ht="20.25" customHeight="1" x14ac:dyDescent="0.25">
      <c r="A223" s="128"/>
      <c r="B223" s="135"/>
      <c r="C223" s="135"/>
      <c r="D223" s="135"/>
      <c r="E223" s="11"/>
      <c r="F223" s="175">
        <v>343110</v>
      </c>
      <c r="G223" s="176" t="s">
        <v>41</v>
      </c>
      <c r="H223" s="177" t="s">
        <v>259</v>
      </c>
      <c r="I223" s="178">
        <v>3000</v>
      </c>
      <c r="J223" s="178">
        <f>K223-I223</f>
        <v>0</v>
      </c>
      <c r="K223" s="178">
        <v>3000</v>
      </c>
      <c r="L223" s="117"/>
    </row>
    <row r="224" spans="1:12" s="118" customFormat="1" ht="20.25" customHeight="1" x14ac:dyDescent="0.25">
      <c r="A224" s="128"/>
      <c r="B224" s="135"/>
      <c r="C224" s="135"/>
      <c r="D224" s="135"/>
      <c r="E224" s="90">
        <v>34312</v>
      </c>
      <c r="F224" s="131"/>
      <c r="G224" s="12" t="s">
        <v>41</v>
      </c>
      <c r="H224" s="131" t="s">
        <v>260</v>
      </c>
      <c r="I224" s="137"/>
      <c r="J224" s="137"/>
      <c r="K224" s="137"/>
      <c r="L224" s="117"/>
    </row>
    <row r="225" spans="1:12" s="118" customFormat="1" ht="20.25" customHeight="1" x14ac:dyDescent="0.25">
      <c r="A225" s="128"/>
      <c r="B225" s="135"/>
      <c r="C225" s="135"/>
      <c r="D225" s="135"/>
      <c r="E225" s="11"/>
      <c r="F225" s="175">
        <v>343120</v>
      </c>
      <c r="G225" s="176" t="s">
        <v>41</v>
      </c>
      <c r="H225" s="177" t="s">
        <v>260</v>
      </c>
      <c r="I225" s="178"/>
      <c r="J225" s="178"/>
      <c r="K225" s="178"/>
      <c r="L225" s="117"/>
    </row>
    <row r="226" spans="1:12" s="118" customFormat="1" ht="20.25" customHeight="1" x14ac:dyDescent="0.25">
      <c r="A226" s="128"/>
      <c r="B226" s="135"/>
      <c r="C226" s="135"/>
      <c r="D226" s="135">
        <v>3433</v>
      </c>
      <c r="E226" s="11"/>
      <c r="F226" s="131"/>
      <c r="G226" s="12" t="s">
        <v>41</v>
      </c>
      <c r="H226" s="131" t="s">
        <v>261</v>
      </c>
      <c r="I226" s="137">
        <f t="shared" ref="I226:K227" si="26">I227</f>
        <v>100</v>
      </c>
      <c r="J226" s="137">
        <f t="shared" si="26"/>
        <v>0</v>
      </c>
      <c r="K226" s="137">
        <f t="shared" si="26"/>
        <v>100</v>
      </c>
      <c r="L226" s="117"/>
    </row>
    <row r="227" spans="1:12" s="118" customFormat="1" ht="20.25" customHeight="1" x14ac:dyDescent="0.25">
      <c r="A227" s="128"/>
      <c r="B227" s="135"/>
      <c r="C227" s="135"/>
      <c r="D227" s="135"/>
      <c r="E227" s="90">
        <v>34333</v>
      </c>
      <c r="F227" s="131"/>
      <c r="G227" s="12" t="s">
        <v>41</v>
      </c>
      <c r="H227" s="131" t="s">
        <v>261</v>
      </c>
      <c r="I227" s="137">
        <v>100</v>
      </c>
      <c r="J227" s="137">
        <f t="shared" si="26"/>
        <v>0</v>
      </c>
      <c r="K227" s="137">
        <v>100</v>
      </c>
      <c r="L227" s="117"/>
    </row>
    <row r="228" spans="1:12" s="118" customFormat="1" ht="20.25" customHeight="1" x14ac:dyDescent="0.25">
      <c r="A228" s="128"/>
      <c r="B228" s="135"/>
      <c r="C228" s="135"/>
      <c r="D228" s="135"/>
      <c r="E228" s="11"/>
      <c r="F228" s="175">
        <v>343330</v>
      </c>
      <c r="G228" s="176" t="s">
        <v>41</v>
      </c>
      <c r="H228" s="177" t="s">
        <v>261</v>
      </c>
      <c r="I228" s="178">
        <v>100</v>
      </c>
      <c r="J228" s="178">
        <f>K228-I228</f>
        <v>0</v>
      </c>
      <c r="K228" s="178">
        <v>100</v>
      </c>
      <c r="L228" s="117"/>
    </row>
    <row r="229" spans="1:12" s="118" customFormat="1" ht="21" customHeight="1" x14ac:dyDescent="0.25">
      <c r="A229" s="128"/>
      <c r="B229" s="128">
        <v>37</v>
      </c>
      <c r="C229" s="128"/>
      <c r="D229" s="128"/>
      <c r="E229" s="128"/>
      <c r="F229" s="128"/>
      <c r="G229" s="179" t="s">
        <v>41</v>
      </c>
      <c r="H229" s="129" t="s">
        <v>9</v>
      </c>
      <c r="I229" s="132">
        <f t="shared" ref="I229:K232" si="27">I230</f>
        <v>0</v>
      </c>
      <c r="J229" s="132">
        <f t="shared" si="27"/>
        <v>0</v>
      </c>
      <c r="K229" s="132">
        <f t="shared" si="27"/>
        <v>0</v>
      </c>
      <c r="L229" s="117"/>
    </row>
    <row r="230" spans="1:12" s="118" customFormat="1" ht="20.25" customHeight="1" x14ac:dyDescent="0.25">
      <c r="A230" s="128"/>
      <c r="B230" s="135"/>
      <c r="C230" s="135">
        <v>372</v>
      </c>
      <c r="D230" s="135"/>
      <c r="E230" s="135"/>
      <c r="F230" s="136"/>
      <c r="G230" s="12" t="s">
        <v>41</v>
      </c>
      <c r="H230" s="131" t="s">
        <v>262</v>
      </c>
      <c r="I230" s="137">
        <f t="shared" si="27"/>
        <v>0</v>
      </c>
      <c r="J230" s="137">
        <f t="shared" si="27"/>
        <v>0</v>
      </c>
      <c r="K230" s="137">
        <f t="shared" si="27"/>
        <v>0</v>
      </c>
      <c r="L230" s="117"/>
    </row>
    <row r="231" spans="1:12" s="118" customFormat="1" ht="20.25" customHeight="1" x14ac:dyDescent="0.25">
      <c r="A231" s="128"/>
      <c r="B231" s="135"/>
      <c r="C231" s="135"/>
      <c r="D231" s="135">
        <v>3721</v>
      </c>
      <c r="E231" s="135"/>
      <c r="F231" s="136"/>
      <c r="G231" s="12" t="s">
        <v>41</v>
      </c>
      <c r="H231" s="131" t="s">
        <v>263</v>
      </c>
      <c r="I231" s="137">
        <f t="shared" si="27"/>
        <v>0</v>
      </c>
      <c r="J231" s="137">
        <f t="shared" si="27"/>
        <v>0</v>
      </c>
      <c r="K231" s="137">
        <f t="shared" si="27"/>
        <v>0</v>
      </c>
      <c r="L231" s="117"/>
    </row>
    <row r="232" spans="1:12" s="118" customFormat="1" ht="20.25" customHeight="1" x14ac:dyDescent="0.25">
      <c r="A232" s="128"/>
      <c r="B232" s="135"/>
      <c r="C232" s="135"/>
      <c r="D232" s="135"/>
      <c r="E232" s="90">
        <v>37215</v>
      </c>
      <c r="F232" s="131"/>
      <c r="G232" s="12" t="s">
        <v>41</v>
      </c>
      <c r="H232" s="131" t="s">
        <v>264</v>
      </c>
      <c r="I232" s="137">
        <f t="shared" si="27"/>
        <v>0</v>
      </c>
      <c r="J232" s="137">
        <f t="shared" si="27"/>
        <v>0</v>
      </c>
      <c r="K232" s="137">
        <f t="shared" si="27"/>
        <v>0</v>
      </c>
      <c r="L232" s="117"/>
    </row>
    <row r="233" spans="1:12" s="118" customFormat="1" ht="20.25" customHeight="1" x14ac:dyDescent="0.25">
      <c r="A233" s="128"/>
      <c r="B233" s="135"/>
      <c r="C233" s="135"/>
      <c r="D233" s="135"/>
      <c r="E233" s="11"/>
      <c r="F233" s="175">
        <v>372150</v>
      </c>
      <c r="G233" s="176" t="s">
        <v>41</v>
      </c>
      <c r="H233" s="177" t="s">
        <v>264</v>
      </c>
      <c r="I233" s="178">
        <v>0</v>
      </c>
      <c r="J233" s="178">
        <v>0</v>
      </c>
      <c r="K233" s="178">
        <f>I233+J233</f>
        <v>0</v>
      </c>
      <c r="L233" s="117"/>
    </row>
    <row r="234" spans="1:12" s="118" customFormat="1" ht="20.25" customHeight="1" x14ac:dyDescent="0.25">
      <c r="A234" s="128"/>
      <c r="B234" s="128">
        <v>38</v>
      </c>
      <c r="C234" s="128"/>
      <c r="D234" s="128"/>
      <c r="E234" s="128"/>
      <c r="F234" s="128"/>
      <c r="G234" s="179" t="s">
        <v>41</v>
      </c>
      <c r="H234" s="129" t="s">
        <v>10</v>
      </c>
      <c r="I234" s="132">
        <f t="shared" ref="I234:K237" si="28">I235</f>
        <v>0</v>
      </c>
      <c r="J234" s="132">
        <f t="shared" si="28"/>
        <v>0</v>
      </c>
      <c r="K234" s="132">
        <f t="shared" si="28"/>
        <v>0</v>
      </c>
      <c r="L234" s="117"/>
    </row>
    <row r="235" spans="1:12" s="118" customFormat="1" ht="20.25" customHeight="1" x14ac:dyDescent="0.25">
      <c r="A235" s="128"/>
      <c r="B235" s="135"/>
      <c r="C235" s="135">
        <v>381</v>
      </c>
      <c r="D235" s="135"/>
      <c r="E235" s="11"/>
      <c r="F235" s="131"/>
      <c r="G235" s="12" t="s">
        <v>41</v>
      </c>
      <c r="H235" s="131" t="s">
        <v>265</v>
      </c>
      <c r="I235" s="137">
        <f t="shared" si="28"/>
        <v>0</v>
      </c>
      <c r="J235" s="137">
        <f t="shared" si="28"/>
        <v>0</v>
      </c>
      <c r="K235" s="137">
        <f t="shared" si="28"/>
        <v>0</v>
      </c>
      <c r="L235" s="117"/>
    </row>
    <row r="236" spans="1:12" s="118" customFormat="1" ht="20.25" customHeight="1" x14ac:dyDescent="0.25">
      <c r="A236" s="128"/>
      <c r="B236" s="135"/>
      <c r="C236" s="135"/>
      <c r="D236" s="135">
        <v>3811</v>
      </c>
      <c r="E236" s="11"/>
      <c r="F236" s="131"/>
      <c r="G236" s="12" t="s">
        <v>41</v>
      </c>
      <c r="H236" s="131" t="s">
        <v>266</v>
      </c>
      <c r="I236" s="137">
        <f t="shared" si="28"/>
        <v>0</v>
      </c>
      <c r="J236" s="137">
        <f t="shared" si="28"/>
        <v>0</v>
      </c>
      <c r="K236" s="137">
        <f t="shared" si="28"/>
        <v>0</v>
      </c>
      <c r="L236" s="117"/>
    </row>
    <row r="237" spans="1:12" s="118" customFormat="1" ht="20.25" customHeight="1" x14ac:dyDescent="0.25">
      <c r="A237" s="128"/>
      <c r="B237" s="135"/>
      <c r="C237" s="135"/>
      <c r="D237" s="135"/>
      <c r="E237" s="90">
        <v>38111</v>
      </c>
      <c r="F237" s="131"/>
      <c r="G237" s="12" t="s">
        <v>41</v>
      </c>
      <c r="H237" s="131" t="s">
        <v>267</v>
      </c>
      <c r="I237" s="137">
        <f t="shared" si="28"/>
        <v>0</v>
      </c>
      <c r="J237" s="137">
        <f t="shared" si="28"/>
        <v>0</v>
      </c>
      <c r="K237" s="137">
        <f t="shared" si="28"/>
        <v>0</v>
      </c>
      <c r="L237" s="117"/>
    </row>
    <row r="238" spans="1:12" s="118" customFormat="1" ht="20.25" customHeight="1" x14ac:dyDescent="0.25">
      <c r="A238" s="128"/>
      <c r="B238" s="135"/>
      <c r="C238" s="135"/>
      <c r="D238" s="135"/>
      <c r="E238" s="11"/>
      <c r="F238" s="175">
        <v>381110</v>
      </c>
      <c r="G238" s="176" t="s">
        <v>41</v>
      </c>
      <c r="H238" s="177" t="s">
        <v>267</v>
      </c>
      <c r="I238" s="178">
        <v>0</v>
      </c>
      <c r="J238" s="178">
        <v>0</v>
      </c>
      <c r="K238" s="178">
        <f>I238+J238</f>
        <v>0</v>
      </c>
      <c r="L238" s="117"/>
    </row>
    <row r="239" spans="1:12" s="123" customFormat="1" ht="23.1" customHeight="1" x14ac:dyDescent="0.25">
      <c r="A239" s="119"/>
      <c r="B239" s="119"/>
      <c r="C239" s="119"/>
      <c r="D239" s="119"/>
      <c r="E239" s="119"/>
      <c r="F239" s="119" t="str">
        <f>+G239</f>
        <v>4.6.</v>
      </c>
      <c r="G239" s="120" t="s">
        <v>42</v>
      </c>
      <c r="H239" s="121" t="s">
        <v>72</v>
      </c>
      <c r="I239" s="122">
        <f>+I240</f>
        <v>2453500.9299999997</v>
      </c>
      <c r="J239" s="122">
        <f t="shared" ref="J239:K239" si="29">+J240</f>
        <v>-26222</v>
      </c>
      <c r="K239" s="122">
        <f t="shared" si="29"/>
        <v>2427278.9299999997</v>
      </c>
      <c r="L239" s="117"/>
    </row>
    <row r="240" spans="1:12" s="123" customFormat="1" ht="23.1" customHeight="1" x14ac:dyDescent="0.25">
      <c r="A240" s="133">
        <v>3</v>
      </c>
      <c r="B240" s="133"/>
      <c r="C240" s="133"/>
      <c r="D240" s="133"/>
      <c r="E240" s="133"/>
      <c r="F240" s="133"/>
      <c r="G240" s="179" t="s">
        <v>42</v>
      </c>
      <c r="H240" s="134" t="s">
        <v>18</v>
      </c>
      <c r="I240" s="127">
        <f>+I241+I277+I428</f>
        <v>2453500.9299999997</v>
      </c>
      <c r="J240" s="127">
        <f>+J241+J277+J428</f>
        <v>-26222</v>
      </c>
      <c r="K240" s="127">
        <f>+K241+K277+K428</f>
        <v>2427278.9299999997</v>
      </c>
      <c r="L240" s="117"/>
    </row>
    <row r="241" spans="1:12" s="118" customFormat="1" ht="23.1" customHeight="1" x14ac:dyDescent="0.25">
      <c r="A241" s="136"/>
      <c r="B241" s="136">
        <v>31</v>
      </c>
      <c r="C241" s="136"/>
      <c r="D241" s="136"/>
      <c r="E241" s="136"/>
      <c r="F241" s="136"/>
      <c r="G241" s="179" t="s">
        <v>42</v>
      </c>
      <c r="H241" s="131" t="s">
        <v>6</v>
      </c>
      <c r="I241" s="132">
        <f>I242+I254+I268</f>
        <v>1710900.93</v>
      </c>
      <c r="J241" s="132">
        <f t="shared" ref="J241:K241" si="30">J242+J254+J268</f>
        <v>-22065</v>
      </c>
      <c r="K241" s="132">
        <f t="shared" si="30"/>
        <v>1688835.93</v>
      </c>
      <c r="L241" s="117"/>
    </row>
    <row r="242" spans="1:12" s="118" customFormat="1" ht="20.25" customHeight="1" x14ac:dyDescent="0.25">
      <c r="A242" s="136"/>
      <c r="B242" s="136"/>
      <c r="C242" s="135">
        <v>311</v>
      </c>
      <c r="D242" s="135"/>
      <c r="E242" s="135"/>
      <c r="F242" s="136"/>
      <c r="G242" s="12" t="s">
        <v>42</v>
      </c>
      <c r="H242" s="131" t="s">
        <v>128</v>
      </c>
      <c r="I242" s="137">
        <f>I243+I251+I248</f>
        <v>1435000.93</v>
      </c>
      <c r="J242" s="137">
        <f>J243+J251+J248</f>
        <v>-18940</v>
      </c>
      <c r="K242" s="137">
        <f>K243+K251+K248</f>
        <v>1416060.93</v>
      </c>
      <c r="L242" s="117"/>
    </row>
    <row r="243" spans="1:12" s="118" customFormat="1" ht="20.25" customHeight="1" x14ac:dyDescent="0.25">
      <c r="A243" s="136"/>
      <c r="B243" s="136"/>
      <c r="C243" s="135"/>
      <c r="D243" s="135">
        <v>3111</v>
      </c>
      <c r="E243" s="135"/>
      <c r="F243" s="136"/>
      <c r="G243" s="12" t="s">
        <v>42</v>
      </c>
      <c r="H243" s="131" t="s">
        <v>129</v>
      </c>
      <c r="I243" s="137">
        <f t="shared" ref="I243:K243" si="31">I244</f>
        <v>1420000.93</v>
      </c>
      <c r="J243" s="137">
        <f t="shared" si="31"/>
        <v>-18940</v>
      </c>
      <c r="K243" s="137">
        <f t="shared" si="31"/>
        <v>1401060.93</v>
      </c>
      <c r="L243" s="117"/>
    </row>
    <row r="244" spans="1:12" s="118" customFormat="1" ht="20.25" customHeight="1" x14ac:dyDescent="0.25">
      <c r="A244" s="136"/>
      <c r="B244" s="136"/>
      <c r="C244" s="135"/>
      <c r="D244" s="135"/>
      <c r="E244" s="135">
        <v>31111</v>
      </c>
      <c r="F244" s="136"/>
      <c r="G244" s="12" t="s">
        <v>42</v>
      </c>
      <c r="H244" s="131" t="s">
        <v>268</v>
      </c>
      <c r="I244" s="137">
        <f>I245+I246+I247</f>
        <v>1420000.93</v>
      </c>
      <c r="J244" s="137">
        <f>J245+J246+J247</f>
        <v>-18940</v>
      </c>
      <c r="K244" s="137">
        <f>K245+K246+K247</f>
        <v>1401060.93</v>
      </c>
      <c r="L244" s="117"/>
    </row>
    <row r="245" spans="1:12" s="118" customFormat="1" ht="20.25" customHeight="1" x14ac:dyDescent="0.25">
      <c r="A245" s="136"/>
      <c r="B245" s="136"/>
      <c r="C245" s="135"/>
      <c r="D245" s="135"/>
      <c r="E245" s="135"/>
      <c r="F245" s="175">
        <v>311110</v>
      </c>
      <c r="G245" s="176" t="s">
        <v>42</v>
      </c>
      <c r="H245" s="177" t="s">
        <v>269</v>
      </c>
      <c r="I245" s="178">
        <v>1357000.93</v>
      </c>
      <c r="J245" s="178">
        <f>K245-I245</f>
        <v>-18940</v>
      </c>
      <c r="K245" s="178">
        <f>1083000+89000+10000+25000+150000+0.93-18940</f>
        <v>1338060.93</v>
      </c>
      <c r="L245" s="117"/>
    </row>
    <row r="246" spans="1:12" s="118" customFormat="1" ht="20.25" customHeight="1" x14ac:dyDescent="0.25">
      <c r="A246" s="136"/>
      <c r="B246" s="136"/>
      <c r="C246" s="135"/>
      <c r="D246" s="135"/>
      <c r="E246" s="135"/>
      <c r="F246" s="175">
        <v>311111</v>
      </c>
      <c r="G246" s="176" t="s">
        <v>42</v>
      </c>
      <c r="H246" s="177" t="s">
        <v>134</v>
      </c>
      <c r="I246" s="178">
        <v>63000</v>
      </c>
      <c r="J246" s="178">
        <f>K246-I246</f>
        <v>0</v>
      </c>
      <c r="K246" s="178">
        <v>63000</v>
      </c>
      <c r="L246" s="117"/>
    </row>
    <row r="247" spans="1:12" s="118" customFormat="1" ht="20.25" customHeight="1" x14ac:dyDescent="0.25">
      <c r="A247" s="136"/>
      <c r="B247" s="136"/>
      <c r="C247" s="135"/>
      <c r="D247" s="135"/>
      <c r="E247" s="135"/>
      <c r="F247" s="175">
        <v>311114</v>
      </c>
      <c r="G247" s="176" t="s">
        <v>42</v>
      </c>
      <c r="H247" s="177" t="s">
        <v>136</v>
      </c>
      <c r="I247" s="178">
        <v>0</v>
      </c>
      <c r="J247" s="178">
        <f>K247-I247</f>
        <v>0</v>
      </c>
      <c r="K247" s="178">
        <v>0</v>
      </c>
      <c r="L247" s="117"/>
    </row>
    <row r="248" spans="1:12" s="118" customFormat="1" ht="20.25" customHeight="1" x14ac:dyDescent="0.25">
      <c r="A248" s="136"/>
      <c r="B248" s="136"/>
      <c r="C248" s="135"/>
      <c r="D248" s="135">
        <v>3113</v>
      </c>
      <c r="E248" s="135"/>
      <c r="F248" s="136"/>
      <c r="G248" s="12" t="s">
        <v>42</v>
      </c>
      <c r="H248" s="131" t="s">
        <v>137</v>
      </c>
      <c r="I248" s="137">
        <f t="shared" ref="I248:K249" si="32">I249</f>
        <v>0</v>
      </c>
      <c r="J248" s="137">
        <f t="shared" si="32"/>
        <v>0</v>
      </c>
      <c r="K248" s="137">
        <f t="shared" si="32"/>
        <v>0</v>
      </c>
      <c r="L248" s="117"/>
    </row>
    <row r="249" spans="1:12" s="118" customFormat="1" ht="20.25" customHeight="1" x14ac:dyDescent="0.25">
      <c r="A249" s="136"/>
      <c r="B249" s="136"/>
      <c r="C249" s="135"/>
      <c r="D249" s="135"/>
      <c r="E249" s="135">
        <v>31131</v>
      </c>
      <c r="F249" s="136"/>
      <c r="G249" s="12" t="s">
        <v>42</v>
      </c>
      <c r="H249" s="131" t="s">
        <v>137</v>
      </c>
      <c r="I249" s="137">
        <f t="shared" si="32"/>
        <v>0</v>
      </c>
      <c r="J249" s="137">
        <f t="shared" si="32"/>
        <v>0</v>
      </c>
      <c r="K249" s="137">
        <f t="shared" si="32"/>
        <v>0</v>
      </c>
      <c r="L249" s="117"/>
    </row>
    <row r="250" spans="1:12" s="118" customFormat="1" ht="20.25" customHeight="1" x14ac:dyDescent="0.25">
      <c r="A250" s="136"/>
      <c r="B250" s="136"/>
      <c r="C250" s="135"/>
      <c r="D250" s="135"/>
      <c r="E250" s="135"/>
      <c r="F250" s="175">
        <v>311310</v>
      </c>
      <c r="G250" s="176" t="s">
        <v>42</v>
      </c>
      <c r="H250" s="177" t="s">
        <v>137</v>
      </c>
      <c r="I250" s="178">
        <v>0</v>
      </c>
      <c r="J250" s="178">
        <f>K250-I250</f>
        <v>0</v>
      </c>
      <c r="K250" s="178">
        <v>0</v>
      </c>
      <c r="L250" s="117"/>
    </row>
    <row r="251" spans="1:12" s="118" customFormat="1" ht="20.25" customHeight="1" x14ac:dyDescent="0.25">
      <c r="A251" s="136"/>
      <c r="B251" s="136"/>
      <c r="C251" s="135"/>
      <c r="D251" s="135">
        <v>3114</v>
      </c>
      <c r="E251" s="135"/>
      <c r="F251" s="136"/>
      <c r="G251" s="12" t="s">
        <v>42</v>
      </c>
      <c r="H251" s="131" t="s">
        <v>138</v>
      </c>
      <c r="I251" s="137">
        <f t="shared" ref="I251:K252" si="33">I252</f>
        <v>15000</v>
      </c>
      <c r="J251" s="137">
        <f t="shared" si="33"/>
        <v>0</v>
      </c>
      <c r="K251" s="137">
        <f t="shared" si="33"/>
        <v>15000</v>
      </c>
      <c r="L251" s="117"/>
    </row>
    <row r="252" spans="1:12" s="118" customFormat="1" ht="20.25" customHeight="1" x14ac:dyDescent="0.25">
      <c r="A252" s="136"/>
      <c r="B252" s="136"/>
      <c r="C252" s="135"/>
      <c r="D252" s="135"/>
      <c r="E252" s="135">
        <v>31141</v>
      </c>
      <c r="F252" s="136"/>
      <c r="G252" s="12" t="s">
        <v>42</v>
      </c>
      <c r="H252" s="131" t="s">
        <v>138</v>
      </c>
      <c r="I252" s="137">
        <f t="shared" si="33"/>
        <v>15000</v>
      </c>
      <c r="J252" s="137">
        <f t="shared" si="33"/>
        <v>0</v>
      </c>
      <c r="K252" s="137">
        <f t="shared" si="33"/>
        <v>15000</v>
      </c>
      <c r="L252" s="117"/>
    </row>
    <row r="253" spans="1:12" s="118" customFormat="1" ht="20.25" customHeight="1" x14ac:dyDescent="0.25">
      <c r="A253" s="136"/>
      <c r="B253" s="136"/>
      <c r="C253" s="135"/>
      <c r="D253" s="135"/>
      <c r="E253" s="135"/>
      <c r="F253" s="175">
        <v>311410</v>
      </c>
      <c r="G253" s="176" t="s">
        <v>42</v>
      </c>
      <c r="H253" s="177" t="s">
        <v>138</v>
      </c>
      <c r="I253" s="178">
        <v>15000</v>
      </c>
      <c r="J253" s="178">
        <f>K253-I253</f>
        <v>0</v>
      </c>
      <c r="K253" s="178">
        <v>15000</v>
      </c>
      <c r="L253" s="117"/>
    </row>
    <row r="254" spans="1:12" s="118" customFormat="1" ht="20.25" customHeight="1" x14ac:dyDescent="0.25">
      <c r="A254" s="136"/>
      <c r="B254" s="136"/>
      <c r="C254" s="135">
        <v>312</v>
      </c>
      <c r="D254" s="135"/>
      <c r="E254" s="135"/>
      <c r="F254" s="136"/>
      <c r="G254" s="12" t="s">
        <v>42</v>
      </c>
      <c r="H254" s="131" t="s">
        <v>141</v>
      </c>
      <c r="I254" s="137">
        <f t="shared" ref="I254:K254" si="34">I255</f>
        <v>32000</v>
      </c>
      <c r="J254" s="137">
        <f t="shared" si="34"/>
        <v>0</v>
      </c>
      <c r="K254" s="137">
        <f t="shared" si="34"/>
        <v>32000</v>
      </c>
      <c r="L254" s="117"/>
    </row>
    <row r="255" spans="1:12" s="118" customFormat="1" ht="20.25" customHeight="1" x14ac:dyDescent="0.25">
      <c r="A255" s="136"/>
      <c r="B255" s="136"/>
      <c r="C255" s="135"/>
      <c r="D255" s="135">
        <v>3121</v>
      </c>
      <c r="E255" s="135"/>
      <c r="F255" s="136"/>
      <c r="G255" s="12" t="s">
        <v>42</v>
      </c>
      <c r="H255" s="131" t="s">
        <v>141</v>
      </c>
      <c r="I255" s="137">
        <f>I256+I258+I266+I264+I260</f>
        <v>32000</v>
      </c>
      <c r="J255" s="137">
        <f>J256+J258+J266+J264+J260</f>
        <v>0</v>
      </c>
      <c r="K255" s="137">
        <f>K256+K258+K266+K264+K260</f>
        <v>32000</v>
      </c>
      <c r="L255" s="117"/>
    </row>
    <row r="256" spans="1:12" s="118" customFormat="1" ht="20.25" customHeight="1" x14ac:dyDescent="0.25">
      <c r="A256" s="136"/>
      <c r="B256" s="136"/>
      <c r="C256" s="135"/>
      <c r="D256" s="135"/>
      <c r="E256" s="90">
        <v>31212</v>
      </c>
      <c r="F256" s="131"/>
      <c r="G256" s="12" t="s">
        <v>42</v>
      </c>
      <c r="H256" s="131" t="s">
        <v>142</v>
      </c>
      <c r="I256" s="137">
        <v>7000</v>
      </c>
      <c r="J256" s="137">
        <f>J257</f>
        <v>0</v>
      </c>
      <c r="K256" s="137">
        <f>K257</f>
        <v>7000</v>
      </c>
      <c r="L256" s="117"/>
    </row>
    <row r="257" spans="1:12" s="118" customFormat="1" ht="20.25" customHeight="1" x14ac:dyDescent="0.25">
      <c r="A257" s="136"/>
      <c r="B257" s="136"/>
      <c r="C257" s="135"/>
      <c r="D257" s="135"/>
      <c r="E257" s="11"/>
      <c r="F257" s="175">
        <v>312120</v>
      </c>
      <c r="G257" s="176" t="s">
        <v>42</v>
      </c>
      <c r="H257" s="177" t="s">
        <v>142</v>
      </c>
      <c r="I257" s="178">
        <v>7000</v>
      </c>
      <c r="J257" s="178">
        <f>K257-I257</f>
        <v>0</v>
      </c>
      <c r="K257" s="178">
        <f>3600+3400</f>
        <v>7000</v>
      </c>
      <c r="L257" s="117"/>
    </row>
    <row r="258" spans="1:12" s="118" customFormat="1" ht="20.25" customHeight="1" x14ac:dyDescent="0.25">
      <c r="A258" s="136"/>
      <c r="B258" s="136"/>
      <c r="C258" s="135"/>
      <c r="D258" s="135"/>
      <c r="E258" s="90">
        <v>31213</v>
      </c>
      <c r="F258" s="131"/>
      <c r="G258" s="12" t="s">
        <v>42</v>
      </c>
      <c r="H258" s="131" t="s">
        <v>143</v>
      </c>
      <c r="I258" s="137">
        <v>0</v>
      </c>
      <c r="J258" s="137">
        <f>J259</f>
        <v>0</v>
      </c>
      <c r="K258" s="137">
        <f>K259</f>
        <v>0</v>
      </c>
      <c r="L258" s="117"/>
    </row>
    <row r="259" spans="1:12" s="118" customFormat="1" ht="20.25" customHeight="1" x14ac:dyDescent="0.25">
      <c r="A259" s="136"/>
      <c r="B259" s="136"/>
      <c r="C259" s="135"/>
      <c r="D259" s="135"/>
      <c r="E259" s="11"/>
      <c r="F259" s="175">
        <v>312130</v>
      </c>
      <c r="G259" s="176" t="s">
        <v>42</v>
      </c>
      <c r="H259" s="177" t="s">
        <v>143</v>
      </c>
      <c r="I259" s="178">
        <v>0</v>
      </c>
      <c r="J259" s="178">
        <f>K259-I259</f>
        <v>0</v>
      </c>
      <c r="K259" s="178">
        <v>0</v>
      </c>
      <c r="L259" s="117"/>
    </row>
    <row r="260" spans="1:12" s="118" customFormat="1" ht="20.25" customHeight="1" x14ac:dyDescent="0.25">
      <c r="A260" s="136"/>
      <c r="B260" s="136"/>
      <c r="C260" s="135"/>
      <c r="D260" s="135"/>
      <c r="E260" s="90">
        <v>31214</v>
      </c>
      <c r="F260" s="131"/>
      <c r="G260" s="12" t="s">
        <v>42</v>
      </c>
      <c r="H260" s="131" t="s">
        <v>144</v>
      </c>
      <c r="I260" s="137">
        <f>I261</f>
        <v>1800</v>
      </c>
      <c r="J260" s="137">
        <f>J261</f>
        <v>0</v>
      </c>
      <c r="K260" s="137">
        <f>K261</f>
        <v>1800</v>
      </c>
      <c r="L260" s="117"/>
    </row>
    <row r="261" spans="1:12" s="118" customFormat="1" ht="20.25" customHeight="1" x14ac:dyDescent="0.25">
      <c r="A261" s="136"/>
      <c r="B261" s="136"/>
      <c r="C261" s="135"/>
      <c r="D261" s="135"/>
      <c r="E261" s="11"/>
      <c r="F261" s="175">
        <v>312140</v>
      </c>
      <c r="G261" s="176" t="s">
        <v>42</v>
      </c>
      <c r="H261" s="177" t="s">
        <v>144</v>
      </c>
      <c r="I261" s="178">
        <v>1800</v>
      </c>
      <c r="J261" s="178">
        <f>K261-I261</f>
        <v>0</v>
      </c>
      <c r="K261" s="178">
        <v>1800</v>
      </c>
      <c r="L261" s="117"/>
    </row>
    <row r="262" spans="1:12" s="118" customFormat="1" ht="20.25" customHeight="1" x14ac:dyDescent="0.25">
      <c r="A262" s="136"/>
      <c r="B262" s="136"/>
      <c r="C262" s="135"/>
      <c r="D262" s="135"/>
      <c r="E262" s="90">
        <v>31215</v>
      </c>
      <c r="F262" s="131"/>
      <c r="G262" s="12" t="s">
        <v>42</v>
      </c>
      <c r="H262" s="131" t="s">
        <v>145</v>
      </c>
      <c r="I262" s="137"/>
      <c r="J262" s="137"/>
      <c r="K262" s="137"/>
      <c r="L262" s="117"/>
    </row>
    <row r="263" spans="1:12" s="118" customFormat="1" ht="20.25" customHeight="1" x14ac:dyDescent="0.25">
      <c r="A263" s="136"/>
      <c r="B263" s="136"/>
      <c r="C263" s="135"/>
      <c r="D263" s="135"/>
      <c r="E263" s="11"/>
      <c r="F263" s="175">
        <v>312150</v>
      </c>
      <c r="G263" s="176" t="s">
        <v>42</v>
      </c>
      <c r="H263" s="177" t="s">
        <v>145</v>
      </c>
      <c r="I263" s="178"/>
      <c r="J263" s="178"/>
      <c r="K263" s="178"/>
      <c r="L263" s="117"/>
    </row>
    <row r="264" spans="1:12" s="118" customFormat="1" ht="20.25" customHeight="1" x14ac:dyDescent="0.25">
      <c r="A264" s="136"/>
      <c r="B264" s="136"/>
      <c r="C264" s="135"/>
      <c r="D264" s="135"/>
      <c r="E264" s="90">
        <v>31216</v>
      </c>
      <c r="F264" s="131"/>
      <c r="G264" s="12" t="s">
        <v>42</v>
      </c>
      <c r="H264" s="131" t="s">
        <v>146</v>
      </c>
      <c r="I264" s="137">
        <f t="shared" ref="I264:K264" si="35">I265</f>
        <v>10200</v>
      </c>
      <c r="J264" s="137">
        <f t="shared" si="35"/>
        <v>0</v>
      </c>
      <c r="K264" s="137">
        <f t="shared" si="35"/>
        <v>10200</v>
      </c>
      <c r="L264" s="117"/>
    </row>
    <row r="265" spans="1:12" s="118" customFormat="1" ht="20.25" customHeight="1" x14ac:dyDescent="0.25">
      <c r="A265" s="136"/>
      <c r="B265" s="136"/>
      <c r="C265" s="135"/>
      <c r="D265" s="135"/>
      <c r="E265" s="11"/>
      <c r="F265" s="175">
        <v>312160</v>
      </c>
      <c r="G265" s="176" t="s">
        <v>42</v>
      </c>
      <c r="H265" s="177" t="s">
        <v>146</v>
      </c>
      <c r="I265" s="178">
        <v>10200</v>
      </c>
      <c r="J265" s="178">
        <f>K265-I265</f>
        <v>0</v>
      </c>
      <c r="K265" s="178">
        <v>10200</v>
      </c>
      <c r="L265" s="117"/>
    </row>
    <row r="266" spans="1:12" s="118" customFormat="1" ht="20.25" customHeight="1" x14ac:dyDescent="0.25">
      <c r="A266" s="136"/>
      <c r="B266" s="136"/>
      <c r="C266" s="135"/>
      <c r="D266" s="135"/>
      <c r="E266" s="90">
        <v>31219</v>
      </c>
      <c r="F266" s="131"/>
      <c r="G266" s="12" t="s">
        <v>42</v>
      </c>
      <c r="H266" s="131" t="s">
        <v>147</v>
      </c>
      <c r="I266" s="137">
        <f>I267</f>
        <v>13000</v>
      </c>
      <c r="J266" s="137">
        <f>J267</f>
        <v>0</v>
      </c>
      <c r="K266" s="137">
        <f>K267</f>
        <v>13000</v>
      </c>
      <c r="L266" s="117"/>
    </row>
    <row r="267" spans="1:12" s="118" customFormat="1" ht="20.25" customHeight="1" x14ac:dyDescent="0.25">
      <c r="A267" s="136"/>
      <c r="B267" s="136"/>
      <c r="C267" s="135"/>
      <c r="D267" s="135"/>
      <c r="E267" s="11"/>
      <c r="F267" s="175">
        <v>312190</v>
      </c>
      <c r="G267" s="176" t="s">
        <v>42</v>
      </c>
      <c r="H267" s="177" t="s">
        <v>148</v>
      </c>
      <c r="I267" s="178">
        <v>13000</v>
      </c>
      <c r="J267" s="178">
        <f>K267-I267</f>
        <v>0</v>
      </c>
      <c r="K267" s="178">
        <v>13000</v>
      </c>
      <c r="L267" s="117"/>
    </row>
    <row r="268" spans="1:12" s="118" customFormat="1" ht="20.25" customHeight="1" x14ac:dyDescent="0.25">
      <c r="A268" s="136"/>
      <c r="B268" s="136"/>
      <c r="C268" s="135">
        <v>313</v>
      </c>
      <c r="D268" s="135"/>
      <c r="E268" s="135"/>
      <c r="F268" s="136"/>
      <c r="G268" s="12" t="s">
        <v>42</v>
      </c>
      <c r="H268" s="131" t="s">
        <v>149</v>
      </c>
      <c r="I268" s="137">
        <f>I269+I274</f>
        <v>243900</v>
      </c>
      <c r="J268" s="137">
        <f>J269+J274</f>
        <v>-3125</v>
      </c>
      <c r="K268" s="137">
        <f>K269+K274</f>
        <v>240775</v>
      </c>
      <c r="L268" s="117"/>
    </row>
    <row r="269" spans="1:12" s="118" customFormat="1" ht="20.25" customHeight="1" x14ac:dyDescent="0.25">
      <c r="A269" s="136"/>
      <c r="B269" s="136"/>
      <c r="C269" s="135"/>
      <c r="D269" s="135">
        <v>3132</v>
      </c>
      <c r="E269" s="135"/>
      <c r="F269" s="136"/>
      <c r="G269" s="12" t="s">
        <v>42</v>
      </c>
      <c r="H269" s="131" t="s">
        <v>150</v>
      </c>
      <c r="I269" s="137">
        <f>I270+I272</f>
        <v>243900</v>
      </c>
      <c r="J269" s="137">
        <f>J270+J272</f>
        <v>-3125</v>
      </c>
      <c r="K269" s="137">
        <f>K270+K272</f>
        <v>240775</v>
      </c>
      <c r="L269" s="117"/>
    </row>
    <row r="270" spans="1:12" s="118" customFormat="1" ht="20.25" customHeight="1" x14ac:dyDescent="0.25">
      <c r="A270" s="136"/>
      <c r="B270" s="136"/>
      <c r="C270" s="135"/>
      <c r="D270" s="135"/>
      <c r="E270" s="135">
        <v>31321</v>
      </c>
      <c r="F270" s="136"/>
      <c r="G270" s="12" t="s">
        <v>42</v>
      </c>
      <c r="H270" s="131" t="s">
        <v>150</v>
      </c>
      <c r="I270" s="137">
        <f>I271</f>
        <v>243900</v>
      </c>
      <c r="J270" s="137">
        <f>J271</f>
        <v>-3125</v>
      </c>
      <c r="K270" s="137">
        <f>K271</f>
        <v>240775</v>
      </c>
      <c r="L270" s="117"/>
    </row>
    <row r="271" spans="1:12" s="118" customFormat="1" ht="20.25" customHeight="1" x14ac:dyDescent="0.25">
      <c r="A271" s="136"/>
      <c r="B271" s="136"/>
      <c r="C271" s="135"/>
      <c r="D271" s="135"/>
      <c r="E271" s="135"/>
      <c r="F271" s="175">
        <v>313210</v>
      </c>
      <c r="G271" s="176" t="s">
        <v>42</v>
      </c>
      <c r="H271" s="177" t="s">
        <v>150</v>
      </c>
      <c r="I271" s="178">
        <v>243900</v>
      </c>
      <c r="J271" s="178">
        <f>K271-I271</f>
        <v>-3125</v>
      </c>
      <c r="K271" s="178">
        <f>203000-9100+2000+49000+2000-6000-25000+28000-3125</f>
        <v>240775</v>
      </c>
      <c r="L271" s="117"/>
    </row>
    <row r="272" spans="1:12" s="118" customFormat="1" ht="20.25" customHeight="1" x14ac:dyDescent="0.25">
      <c r="A272" s="136"/>
      <c r="B272" s="136"/>
      <c r="C272" s="135"/>
      <c r="D272" s="135"/>
      <c r="E272" s="135">
        <v>31322</v>
      </c>
      <c r="F272" s="136"/>
      <c r="G272" s="12" t="s">
        <v>42</v>
      </c>
      <c r="H272" s="131" t="s">
        <v>270</v>
      </c>
      <c r="I272" s="137">
        <f>I273</f>
        <v>0</v>
      </c>
      <c r="J272" s="137">
        <f>J273</f>
        <v>0</v>
      </c>
      <c r="K272" s="137">
        <f>K273</f>
        <v>0</v>
      </c>
      <c r="L272" s="117"/>
    </row>
    <row r="273" spans="1:12" s="118" customFormat="1" ht="20.25" customHeight="1" x14ac:dyDescent="0.25">
      <c r="A273" s="136"/>
      <c r="B273" s="136"/>
      <c r="C273" s="135"/>
      <c r="D273" s="135"/>
      <c r="E273" s="135"/>
      <c r="F273" s="175">
        <v>313220</v>
      </c>
      <c r="G273" s="176" t="s">
        <v>42</v>
      </c>
      <c r="H273" s="177" t="s">
        <v>270</v>
      </c>
      <c r="I273" s="178">
        <v>0</v>
      </c>
      <c r="J273" s="178">
        <f>K273-I273</f>
        <v>0</v>
      </c>
      <c r="K273" s="178">
        <v>0</v>
      </c>
      <c r="L273" s="117"/>
    </row>
    <row r="274" spans="1:12" s="118" customFormat="1" ht="20.25" customHeight="1" x14ac:dyDescent="0.25">
      <c r="A274" s="136"/>
      <c r="B274" s="136"/>
      <c r="C274" s="135"/>
      <c r="D274" s="135">
        <v>3133</v>
      </c>
      <c r="E274" s="135"/>
      <c r="F274" s="136"/>
      <c r="G274" s="12" t="s">
        <v>42</v>
      </c>
      <c r="H274" s="131" t="s">
        <v>271</v>
      </c>
      <c r="I274" s="137">
        <f t="shared" ref="I274:K274" si="36">I275</f>
        <v>0</v>
      </c>
      <c r="J274" s="137">
        <f t="shared" si="36"/>
        <v>0</v>
      </c>
      <c r="K274" s="137">
        <f t="shared" si="36"/>
        <v>0</v>
      </c>
      <c r="L274" s="117"/>
    </row>
    <row r="275" spans="1:12" s="118" customFormat="1" ht="20.25" customHeight="1" x14ac:dyDescent="0.25">
      <c r="A275" s="136"/>
      <c r="B275" s="136"/>
      <c r="C275" s="135"/>
      <c r="D275" s="135"/>
      <c r="E275" s="135">
        <v>31332</v>
      </c>
      <c r="F275" s="136"/>
      <c r="G275" s="12" t="s">
        <v>42</v>
      </c>
      <c r="H275" s="131" t="s">
        <v>271</v>
      </c>
      <c r="I275" s="137">
        <f>I276</f>
        <v>0</v>
      </c>
      <c r="J275" s="137">
        <f>J276</f>
        <v>0</v>
      </c>
      <c r="K275" s="137">
        <f>K276</f>
        <v>0</v>
      </c>
      <c r="L275" s="117"/>
    </row>
    <row r="276" spans="1:12" s="118" customFormat="1" ht="20.25" customHeight="1" x14ac:dyDescent="0.25">
      <c r="A276" s="136"/>
      <c r="B276" s="136"/>
      <c r="C276" s="135"/>
      <c r="D276" s="135"/>
      <c r="E276" s="135"/>
      <c r="F276" s="175">
        <v>313320</v>
      </c>
      <c r="G276" s="176" t="s">
        <v>42</v>
      </c>
      <c r="H276" s="177" t="s">
        <v>271</v>
      </c>
      <c r="I276" s="178">
        <v>0</v>
      </c>
      <c r="J276" s="178">
        <f>K276-I276</f>
        <v>0</v>
      </c>
      <c r="K276" s="178">
        <v>0</v>
      </c>
      <c r="L276" s="117"/>
    </row>
    <row r="277" spans="1:12" s="118" customFormat="1" ht="23.1" customHeight="1" x14ac:dyDescent="0.25">
      <c r="A277" s="136"/>
      <c r="B277" s="136">
        <v>32</v>
      </c>
      <c r="C277" s="136"/>
      <c r="D277" s="136"/>
      <c r="E277" s="136"/>
      <c r="F277" s="136"/>
      <c r="G277" s="183" t="s">
        <v>42</v>
      </c>
      <c r="H277" s="131" t="s">
        <v>7</v>
      </c>
      <c r="I277" s="132">
        <f>I278+I299+I336+I402</f>
        <v>741600</v>
      </c>
      <c r="J277" s="132">
        <f>J278+J299+J336+J402</f>
        <v>-4157</v>
      </c>
      <c r="K277" s="132">
        <f>K278+K299+K336+K402</f>
        <v>737443</v>
      </c>
      <c r="L277" s="117"/>
    </row>
    <row r="278" spans="1:12" s="118" customFormat="1" ht="20.25" customHeight="1" x14ac:dyDescent="0.25">
      <c r="A278" s="136"/>
      <c r="B278" s="136"/>
      <c r="C278" s="135">
        <v>321</v>
      </c>
      <c r="D278" s="135"/>
      <c r="E278" s="140"/>
      <c r="F278" s="141"/>
      <c r="G278" s="12" t="s">
        <v>42</v>
      </c>
      <c r="H278" s="131" t="s">
        <v>151</v>
      </c>
      <c r="I278" s="137">
        <f t="shared" ref="I278:K278" si="37">I288+I293</f>
        <v>31500</v>
      </c>
      <c r="J278" s="137">
        <f t="shared" si="37"/>
        <v>0</v>
      </c>
      <c r="K278" s="137">
        <f t="shared" si="37"/>
        <v>31500</v>
      </c>
      <c r="L278" s="117"/>
    </row>
    <row r="279" spans="1:12" s="118" customFormat="1" ht="20.25" customHeight="1" x14ac:dyDescent="0.25">
      <c r="A279" s="136"/>
      <c r="B279" s="136"/>
      <c r="C279" s="135"/>
      <c r="D279" s="135">
        <v>3211</v>
      </c>
      <c r="E279" s="140"/>
      <c r="F279" s="141"/>
      <c r="G279" s="12" t="s">
        <v>42</v>
      </c>
      <c r="H279" s="131" t="s">
        <v>152</v>
      </c>
      <c r="I279" s="137">
        <f>I280+I282+I284+I286</f>
        <v>0</v>
      </c>
      <c r="J279" s="137">
        <f>J280+J282+J284+J286</f>
        <v>0</v>
      </c>
      <c r="K279" s="137">
        <f>K280+K282+K284+K286</f>
        <v>0</v>
      </c>
      <c r="L279" s="117"/>
    </row>
    <row r="280" spans="1:12" s="118" customFormat="1" ht="20.25" customHeight="1" x14ac:dyDescent="0.25">
      <c r="A280" s="136"/>
      <c r="B280" s="136"/>
      <c r="C280" s="135"/>
      <c r="D280" s="135"/>
      <c r="E280" s="135">
        <v>32111</v>
      </c>
      <c r="F280" s="136"/>
      <c r="G280" s="12" t="s">
        <v>42</v>
      </c>
      <c r="H280" s="131" t="s">
        <v>153</v>
      </c>
      <c r="I280" s="137">
        <f>I281</f>
        <v>0</v>
      </c>
      <c r="J280" s="137">
        <f>J281</f>
        <v>0</v>
      </c>
      <c r="K280" s="137">
        <f>K281</f>
        <v>0</v>
      </c>
      <c r="L280" s="117"/>
    </row>
    <row r="281" spans="1:12" s="118" customFormat="1" ht="20.25" customHeight="1" x14ac:dyDescent="0.25">
      <c r="A281" s="136"/>
      <c r="B281" s="136"/>
      <c r="C281" s="135"/>
      <c r="D281" s="135"/>
      <c r="E281" s="135"/>
      <c r="F281" s="175">
        <v>321110</v>
      </c>
      <c r="G281" s="176" t="s">
        <v>42</v>
      </c>
      <c r="H281" s="177" t="s">
        <v>153</v>
      </c>
      <c r="I281" s="178">
        <v>0</v>
      </c>
      <c r="J281" s="178">
        <v>0</v>
      </c>
      <c r="K281" s="178">
        <f>I281+J281</f>
        <v>0</v>
      </c>
      <c r="L281" s="117"/>
    </row>
    <row r="282" spans="1:12" s="118" customFormat="1" ht="20.25" customHeight="1" x14ac:dyDescent="0.25">
      <c r="A282" s="136"/>
      <c r="B282" s="136"/>
      <c r="C282" s="135"/>
      <c r="D282" s="135"/>
      <c r="E282" s="135">
        <v>32113</v>
      </c>
      <c r="F282" s="136"/>
      <c r="G282" s="12" t="s">
        <v>42</v>
      </c>
      <c r="H282" s="131" t="s">
        <v>154</v>
      </c>
      <c r="I282" s="137">
        <f>I283</f>
        <v>0</v>
      </c>
      <c r="J282" s="137">
        <f>J283</f>
        <v>0</v>
      </c>
      <c r="K282" s="137">
        <f>K283</f>
        <v>0</v>
      </c>
      <c r="L282" s="117"/>
    </row>
    <row r="283" spans="1:12" s="118" customFormat="1" ht="20.25" customHeight="1" x14ac:dyDescent="0.25">
      <c r="A283" s="136"/>
      <c r="B283" s="136"/>
      <c r="C283" s="135"/>
      <c r="D283" s="135"/>
      <c r="E283" s="135"/>
      <c r="F283" s="175">
        <v>321130</v>
      </c>
      <c r="G283" s="176" t="s">
        <v>42</v>
      </c>
      <c r="H283" s="177" t="s">
        <v>154</v>
      </c>
      <c r="I283" s="178">
        <v>0</v>
      </c>
      <c r="J283" s="178">
        <v>0</v>
      </c>
      <c r="K283" s="178">
        <f>I283+J283</f>
        <v>0</v>
      </c>
      <c r="L283" s="117"/>
    </row>
    <row r="284" spans="1:12" s="118" customFormat="1" ht="20.25" customHeight="1" x14ac:dyDescent="0.25">
      <c r="A284" s="136"/>
      <c r="B284" s="136"/>
      <c r="C284" s="135"/>
      <c r="D284" s="135"/>
      <c r="E284" s="135">
        <v>32115</v>
      </c>
      <c r="F284" s="136"/>
      <c r="G284" s="12" t="s">
        <v>42</v>
      </c>
      <c r="H284" s="131" t="s">
        <v>155</v>
      </c>
      <c r="I284" s="137">
        <f>I285</f>
        <v>0</v>
      </c>
      <c r="J284" s="137">
        <f>J285</f>
        <v>0</v>
      </c>
      <c r="K284" s="137">
        <f>K285</f>
        <v>0</v>
      </c>
      <c r="L284" s="117"/>
    </row>
    <row r="285" spans="1:12" s="118" customFormat="1" ht="20.25" customHeight="1" x14ac:dyDescent="0.25">
      <c r="A285" s="136"/>
      <c r="B285" s="136"/>
      <c r="C285" s="135"/>
      <c r="D285" s="135"/>
      <c r="E285" s="135"/>
      <c r="F285" s="175">
        <v>321150</v>
      </c>
      <c r="G285" s="176" t="s">
        <v>42</v>
      </c>
      <c r="H285" s="177" t="s">
        <v>155</v>
      </c>
      <c r="I285" s="178">
        <v>0</v>
      </c>
      <c r="J285" s="178">
        <v>0</v>
      </c>
      <c r="K285" s="178">
        <f>I285+J285</f>
        <v>0</v>
      </c>
      <c r="L285" s="117"/>
    </row>
    <row r="286" spans="1:12" s="118" customFormat="1" ht="20.25" customHeight="1" x14ac:dyDescent="0.25">
      <c r="A286" s="136"/>
      <c r="B286" s="136"/>
      <c r="C286" s="135"/>
      <c r="D286" s="135"/>
      <c r="E286" s="135">
        <v>32119</v>
      </c>
      <c r="F286" s="136"/>
      <c r="G286" s="12" t="s">
        <v>42</v>
      </c>
      <c r="H286" s="131" t="s">
        <v>156</v>
      </c>
      <c r="I286" s="137">
        <f>I287</f>
        <v>0</v>
      </c>
      <c r="J286" s="137">
        <f>J287</f>
        <v>0</v>
      </c>
      <c r="K286" s="137">
        <f>K287</f>
        <v>0</v>
      </c>
      <c r="L286" s="117"/>
    </row>
    <row r="287" spans="1:12" s="118" customFormat="1" ht="20.25" customHeight="1" x14ac:dyDescent="0.25">
      <c r="A287" s="136"/>
      <c r="B287" s="136"/>
      <c r="C287" s="135"/>
      <c r="D287" s="135"/>
      <c r="E287" s="135"/>
      <c r="F287" s="175">
        <v>321190</v>
      </c>
      <c r="G287" s="176" t="s">
        <v>42</v>
      </c>
      <c r="H287" s="177" t="s">
        <v>156</v>
      </c>
      <c r="I287" s="178">
        <v>0</v>
      </c>
      <c r="J287" s="178">
        <v>0</v>
      </c>
      <c r="K287" s="178">
        <f>I287+J287</f>
        <v>0</v>
      </c>
      <c r="L287" s="117"/>
    </row>
    <row r="288" spans="1:12" s="118" customFormat="1" ht="20.25" customHeight="1" x14ac:dyDescent="0.25">
      <c r="A288" s="136"/>
      <c r="B288" s="136"/>
      <c r="C288" s="135"/>
      <c r="D288" s="135">
        <v>3212</v>
      </c>
      <c r="E288" s="140"/>
      <c r="F288" s="141"/>
      <c r="G288" s="12" t="s">
        <v>42</v>
      </c>
      <c r="H288" s="131" t="s">
        <v>157</v>
      </c>
      <c r="I288" s="137">
        <f>I289+I291</f>
        <v>31500</v>
      </c>
      <c r="J288" s="137">
        <f>J289+J291</f>
        <v>0</v>
      </c>
      <c r="K288" s="137">
        <f>K289+K291</f>
        <v>31500</v>
      </c>
      <c r="L288" s="117"/>
    </row>
    <row r="289" spans="1:12" s="118" customFormat="1" ht="20.25" customHeight="1" x14ac:dyDescent="0.25">
      <c r="A289" s="136"/>
      <c r="B289" s="136"/>
      <c r="C289" s="135"/>
      <c r="D289" s="135"/>
      <c r="E289" s="135">
        <v>32121</v>
      </c>
      <c r="F289" s="136"/>
      <c r="G289" s="12" t="s">
        <v>42</v>
      </c>
      <c r="H289" s="131" t="s">
        <v>158</v>
      </c>
      <c r="I289" s="137">
        <f>I290</f>
        <v>22000</v>
      </c>
      <c r="J289" s="137">
        <f>J290</f>
        <v>0</v>
      </c>
      <c r="K289" s="137">
        <f>K290</f>
        <v>22000</v>
      </c>
      <c r="L289" s="117"/>
    </row>
    <row r="290" spans="1:12" s="118" customFormat="1" ht="20.25" customHeight="1" x14ac:dyDescent="0.25">
      <c r="A290" s="136"/>
      <c r="B290" s="136"/>
      <c r="C290" s="135"/>
      <c r="D290" s="135"/>
      <c r="E290" s="135"/>
      <c r="F290" s="175">
        <v>321210</v>
      </c>
      <c r="G290" s="176" t="s">
        <v>42</v>
      </c>
      <c r="H290" s="177" t="s">
        <v>158</v>
      </c>
      <c r="I290" s="178">
        <v>22000</v>
      </c>
      <c r="J290" s="178">
        <f>K290-I290</f>
        <v>0</v>
      </c>
      <c r="K290" s="178">
        <v>22000</v>
      </c>
      <c r="L290" s="117"/>
    </row>
    <row r="291" spans="1:12" s="118" customFormat="1" ht="20.25" customHeight="1" x14ac:dyDescent="0.25">
      <c r="A291" s="136"/>
      <c r="B291" s="136"/>
      <c r="C291" s="135"/>
      <c r="D291" s="135"/>
      <c r="E291" s="135">
        <v>32123</v>
      </c>
      <c r="F291" s="136"/>
      <c r="G291" s="12" t="s">
        <v>42</v>
      </c>
      <c r="H291" s="131" t="s">
        <v>272</v>
      </c>
      <c r="I291" s="137">
        <f>I292</f>
        <v>9500</v>
      </c>
      <c r="J291" s="137">
        <f>J292</f>
        <v>0</v>
      </c>
      <c r="K291" s="137">
        <f>K292</f>
        <v>9500</v>
      </c>
      <c r="L291" s="117"/>
    </row>
    <row r="292" spans="1:12" s="118" customFormat="1" ht="20.25" customHeight="1" x14ac:dyDescent="0.25">
      <c r="A292" s="136"/>
      <c r="B292" s="136"/>
      <c r="C292" s="135"/>
      <c r="D292" s="135"/>
      <c r="E292" s="135"/>
      <c r="F292" s="175">
        <v>321230</v>
      </c>
      <c r="G292" s="176" t="s">
        <v>42</v>
      </c>
      <c r="H292" s="177" t="s">
        <v>272</v>
      </c>
      <c r="I292" s="178">
        <v>9500</v>
      </c>
      <c r="J292" s="178">
        <f>K292-I292</f>
        <v>0</v>
      </c>
      <c r="K292" s="178">
        <v>9500</v>
      </c>
      <c r="L292" s="117"/>
    </row>
    <row r="293" spans="1:12" s="118" customFormat="1" ht="20.25" customHeight="1" x14ac:dyDescent="0.25">
      <c r="A293" s="136"/>
      <c r="B293" s="136"/>
      <c r="C293" s="135"/>
      <c r="D293" s="135">
        <v>3213</v>
      </c>
      <c r="E293" s="140"/>
      <c r="F293" s="141"/>
      <c r="G293" s="12" t="s">
        <v>42</v>
      </c>
      <c r="H293" s="131" t="s">
        <v>160</v>
      </c>
      <c r="I293" s="137">
        <f t="shared" ref="I293:K293" si="38">I294</f>
        <v>0</v>
      </c>
      <c r="J293" s="137">
        <f t="shared" si="38"/>
        <v>0</v>
      </c>
      <c r="K293" s="137">
        <f t="shared" si="38"/>
        <v>0</v>
      </c>
      <c r="L293" s="117"/>
    </row>
    <row r="294" spans="1:12" s="118" customFormat="1" ht="20.25" customHeight="1" x14ac:dyDescent="0.25">
      <c r="A294" s="136"/>
      <c r="B294" s="136"/>
      <c r="C294" s="140"/>
      <c r="D294" s="140"/>
      <c r="E294" s="90">
        <v>32131</v>
      </c>
      <c r="F294" s="131"/>
      <c r="G294" s="12" t="s">
        <v>42</v>
      </c>
      <c r="H294" s="131" t="s">
        <v>161</v>
      </c>
      <c r="I294" s="137">
        <f t="shared" ref="I294:K294" si="39">I295+I296</f>
        <v>0</v>
      </c>
      <c r="J294" s="137">
        <f t="shared" si="39"/>
        <v>0</v>
      </c>
      <c r="K294" s="137">
        <f t="shared" si="39"/>
        <v>0</v>
      </c>
      <c r="L294" s="117"/>
    </row>
    <row r="295" spans="1:12" s="118" customFormat="1" ht="20.25" customHeight="1" x14ac:dyDescent="0.25">
      <c r="A295" s="136"/>
      <c r="B295" s="136"/>
      <c r="C295" s="140"/>
      <c r="D295" s="140"/>
      <c r="E295" s="11"/>
      <c r="F295" s="175">
        <v>321310</v>
      </c>
      <c r="G295" s="176" t="s">
        <v>42</v>
      </c>
      <c r="H295" s="177" t="s">
        <v>273</v>
      </c>
      <c r="I295" s="178">
        <v>0</v>
      </c>
      <c r="J295" s="178">
        <f>K295-I295</f>
        <v>0</v>
      </c>
      <c r="K295" s="178">
        <v>0</v>
      </c>
      <c r="L295" s="117"/>
    </row>
    <row r="296" spans="1:12" s="118" customFormat="1" ht="20.25" customHeight="1" x14ac:dyDescent="0.25">
      <c r="A296" s="136"/>
      <c r="B296" s="136"/>
      <c r="C296" s="140"/>
      <c r="D296" s="140"/>
      <c r="E296" s="11"/>
      <c r="F296" s="175">
        <v>321311</v>
      </c>
      <c r="G296" s="176" t="s">
        <v>42</v>
      </c>
      <c r="H296" s="177" t="s">
        <v>274</v>
      </c>
      <c r="I296" s="178">
        <v>0</v>
      </c>
      <c r="J296" s="178">
        <f>K296-I296</f>
        <v>0</v>
      </c>
      <c r="K296" s="178">
        <v>0</v>
      </c>
      <c r="L296" s="117"/>
    </row>
    <row r="297" spans="1:12" s="118" customFormat="1" ht="20.25" customHeight="1" x14ac:dyDescent="0.25">
      <c r="A297" s="136"/>
      <c r="B297" s="136"/>
      <c r="C297" s="140"/>
      <c r="D297" s="140"/>
      <c r="E297" s="90">
        <v>32132</v>
      </c>
      <c r="F297" s="131"/>
      <c r="G297" s="12" t="s">
        <v>42</v>
      </c>
      <c r="H297" s="131" t="s">
        <v>164</v>
      </c>
      <c r="I297" s="137"/>
      <c r="J297" s="137"/>
      <c r="K297" s="137"/>
      <c r="L297" s="117"/>
    </row>
    <row r="298" spans="1:12" s="118" customFormat="1" ht="20.25" customHeight="1" x14ac:dyDescent="0.25">
      <c r="A298" s="136"/>
      <c r="B298" s="136"/>
      <c r="C298" s="140"/>
      <c r="D298" s="140"/>
      <c r="E298" s="11"/>
      <c r="F298" s="175">
        <v>321320</v>
      </c>
      <c r="G298" s="176" t="s">
        <v>42</v>
      </c>
      <c r="H298" s="177" t="s">
        <v>164</v>
      </c>
      <c r="I298" s="178"/>
      <c r="J298" s="178"/>
      <c r="K298" s="178"/>
      <c r="L298" s="117"/>
    </row>
    <row r="299" spans="1:12" s="118" customFormat="1" ht="20.25" customHeight="1" x14ac:dyDescent="0.25">
      <c r="A299" s="136"/>
      <c r="B299" s="136"/>
      <c r="C299" s="135">
        <v>322</v>
      </c>
      <c r="D299" s="135"/>
      <c r="E299" s="135"/>
      <c r="F299" s="136"/>
      <c r="G299" s="12" t="s">
        <v>42</v>
      </c>
      <c r="H299" s="131" t="s">
        <v>165</v>
      </c>
      <c r="I299" s="137">
        <f>I300+I312+I317+I325+I328+I333</f>
        <v>525000</v>
      </c>
      <c r="J299" s="137">
        <f>J300+J312+J317+J325+J328+J333</f>
        <v>-4157</v>
      </c>
      <c r="K299" s="137">
        <f>K300+K312+K317+K325+K328+K333</f>
        <v>520843</v>
      </c>
      <c r="L299" s="117"/>
    </row>
    <row r="300" spans="1:12" s="118" customFormat="1" ht="20.25" customHeight="1" x14ac:dyDescent="0.25">
      <c r="A300" s="136"/>
      <c r="B300" s="136"/>
      <c r="C300" s="135"/>
      <c r="D300" s="135">
        <v>3221</v>
      </c>
      <c r="E300" s="135"/>
      <c r="F300" s="136"/>
      <c r="G300" s="12" t="s">
        <v>42</v>
      </c>
      <c r="H300" s="131" t="s">
        <v>166</v>
      </c>
      <c r="I300" s="137">
        <f>I301+I304+I306+I308+I310</f>
        <v>15000</v>
      </c>
      <c r="J300" s="137">
        <f>J301+J304+J306+J308+J310</f>
        <v>-305</v>
      </c>
      <c r="K300" s="137">
        <f>K301+K304+K306+K308+K310</f>
        <v>14695</v>
      </c>
      <c r="L300" s="117"/>
    </row>
    <row r="301" spans="1:12" s="118" customFormat="1" ht="20.25" customHeight="1" x14ac:dyDescent="0.25">
      <c r="A301" s="136"/>
      <c r="B301" s="136"/>
      <c r="C301" s="135"/>
      <c r="D301" s="135"/>
      <c r="E301" s="90">
        <v>32211</v>
      </c>
      <c r="F301" s="131"/>
      <c r="G301" s="12" t="s">
        <v>42</v>
      </c>
      <c r="H301" s="131" t="s">
        <v>167</v>
      </c>
      <c r="I301" s="137">
        <f>I302+I303</f>
        <v>8000</v>
      </c>
      <c r="J301" s="137">
        <f>J302+J303</f>
        <v>-305</v>
      </c>
      <c r="K301" s="137">
        <f>K302+K303</f>
        <v>7695</v>
      </c>
      <c r="L301" s="117"/>
    </row>
    <row r="302" spans="1:12" s="118" customFormat="1" ht="20.25" customHeight="1" x14ac:dyDescent="0.25">
      <c r="A302" s="136"/>
      <c r="B302" s="136"/>
      <c r="C302" s="135"/>
      <c r="D302" s="135"/>
      <c r="E302" s="11"/>
      <c r="F302" s="175">
        <v>322110</v>
      </c>
      <c r="G302" s="176" t="s">
        <v>42</v>
      </c>
      <c r="H302" s="177" t="s">
        <v>167</v>
      </c>
      <c r="I302" s="178">
        <v>6500</v>
      </c>
      <c r="J302" s="178">
        <f>K302-I302</f>
        <v>-151</v>
      </c>
      <c r="K302" s="178">
        <f>6500-151</f>
        <v>6349</v>
      </c>
      <c r="L302" s="117"/>
    </row>
    <row r="303" spans="1:12" s="118" customFormat="1" ht="20.25" customHeight="1" x14ac:dyDescent="0.25">
      <c r="A303" s="136"/>
      <c r="B303" s="136"/>
      <c r="C303" s="135"/>
      <c r="D303" s="135"/>
      <c r="E303" s="11"/>
      <c r="F303" s="175">
        <v>322111</v>
      </c>
      <c r="G303" s="176" t="s">
        <v>42</v>
      </c>
      <c r="H303" s="177" t="s">
        <v>275</v>
      </c>
      <c r="I303" s="178">
        <v>1500</v>
      </c>
      <c r="J303" s="178">
        <f>K303-I303</f>
        <v>-154</v>
      </c>
      <c r="K303" s="178">
        <f>1500-154</f>
        <v>1346</v>
      </c>
      <c r="L303" s="117"/>
    </row>
    <row r="304" spans="1:12" s="118" customFormat="1" ht="20.25" customHeight="1" x14ac:dyDescent="0.25">
      <c r="A304" s="136"/>
      <c r="B304" s="136"/>
      <c r="C304" s="135"/>
      <c r="D304" s="135"/>
      <c r="E304" s="90">
        <v>32212</v>
      </c>
      <c r="F304" s="131"/>
      <c r="G304" s="12" t="s">
        <v>42</v>
      </c>
      <c r="H304" s="131" t="s">
        <v>174</v>
      </c>
      <c r="I304" s="137"/>
      <c r="J304" s="137"/>
      <c r="K304" s="137"/>
      <c r="L304" s="117"/>
    </row>
    <row r="305" spans="1:12" s="118" customFormat="1" ht="20.25" customHeight="1" x14ac:dyDescent="0.25">
      <c r="A305" s="136"/>
      <c r="B305" s="136"/>
      <c r="C305" s="135"/>
      <c r="D305" s="135"/>
      <c r="E305" s="11"/>
      <c r="F305" s="175">
        <v>322120</v>
      </c>
      <c r="G305" s="176" t="s">
        <v>42</v>
      </c>
      <c r="H305" s="177" t="s">
        <v>174</v>
      </c>
      <c r="I305" s="178"/>
      <c r="J305" s="178"/>
      <c r="K305" s="178"/>
      <c r="L305" s="117"/>
    </row>
    <row r="306" spans="1:12" s="118" customFormat="1" ht="20.25" customHeight="1" x14ac:dyDescent="0.25">
      <c r="A306" s="136"/>
      <c r="B306" s="136"/>
      <c r="C306" s="135"/>
      <c r="D306" s="135"/>
      <c r="E306" s="90">
        <v>32214</v>
      </c>
      <c r="F306" s="131"/>
      <c r="G306" s="12" t="s">
        <v>42</v>
      </c>
      <c r="H306" s="131" t="s">
        <v>175</v>
      </c>
      <c r="I306" s="137">
        <f t="shared" ref="I306:K306" si="40">I307</f>
        <v>2000</v>
      </c>
      <c r="J306" s="137">
        <f t="shared" si="40"/>
        <v>0</v>
      </c>
      <c r="K306" s="137">
        <f t="shared" si="40"/>
        <v>2000</v>
      </c>
      <c r="L306" s="117"/>
    </row>
    <row r="307" spans="1:12" s="118" customFormat="1" ht="20.25" customHeight="1" x14ac:dyDescent="0.25">
      <c r="A307" s="136"/>
      <c r="B307" s="136"/>
      <c r="C307" s="135"/>
      <c r="D307" s="135"/>
      <c r="E307" s="11"/>
      <c r="F307" s="175">
        <v>322140</v>
      </c>
      <c r="G307" s="176" t="s">
        <v>42</v>
      </c>
      <c r="H307" s="177" t="s">
        <v>175</v>
      </c>
      <c r="I307" s="178">
        <v>2000</v>
      </c>
      <c r="J307" s="178">
        <f>K307-I307</f>
        <v>0</v>
      </c>
      <c r="K307" s="178">
        <v>2000</v>
      </c>
      <c r="L307" s="117"/>
    </row>
    <row r="308" spans="1:12" s="118" customFormat="1" ht="20.25" customHeight="1" x14ac:dyDescent="0.25">
      <c r="A308" s="136"/>
      <c r="B308" s="136"/>
      <c r="C308" s="135"/>
      <c r="D308" s="135"/>
      <c r="E308" s="90">
        <v>32216</v>
      </c>
      <c r="F308" s="131"/>
      <c r="G308" s="12" t="s">
        <v>42</v>
      </c>
      <c r="H308" s="131" t="s">
        <v>176</v>
      </c>
      <c r="I308" s="137">
        <f t="shared" ref="I308:K308" si="41">I309</f>
        <v>5000</v>
      </c>
      <c r="J308" s="137">
        <f t="shared" si="41"/>
        <v>0</v>
      </c>
      <c r="K308" s="137">
        <f t="shared" si="41"/>
        <v>5000</v>
      </c>
      <c r="L308" s="117"/>
    </row>
    <row r="309" spans="1:12" s="118" customFormat="1" ht="20.25" customHeight="1" x14ac:dyDescent="0.25">
      <c r="A309" s="136"/>
      <c r="B309" s="136"/>
      <c r="C309" s="135"/>
      <c r="D309" s="135"/>
      <c r="E309" s="11"/>
      <c r="F309" s="175">
        <v>322160</v>
      </c>
      <c r="G309" s="176" t="s">
        <v>42</v>
      </c>
      <c r="H309" s="177" t="s">
        <v>176</v>
      </c>
      <c r="I309" s="178">
        <v>5000</v>
      </c>
      <c r="J309" s="178">
        <f>K309-I309</f>
        <v>0</v>
      </c>
      <c r="K309" s="178">
        <v>5000</v>
      </c>
      <c r="L309" s="117"/>
    </row>
    <row r="310" spans="1:12" s="118" customFormat="1" ht="20.25" customHeight="1" x14ac:dyDescent="0.25">
      <c r="A310" s="136"/>
      <c r="B310" s="136"/>
      <c r="C310" s="135"/>
      <c r="D310" s="135"/>
      <c r="E310" s="90">
        <v>32219</v>
      </c>
      <c r="F310" s="131"/>
      <c r="G310" s="12" t="s">
        <v>42</v>
      </c>
      <c r="H310" s="131" t="s">
        <v>177</v>
      </c>
      <c r="I310" s="137"/>
      <c r="J310" s="137"/>
      <c r="K310" s="137"/>
      <c r="L310" s="117"/>
    </row>
    <row r="311" spans="1:12" s="118" customFormat="1" ht="20.25" customHeight="1" x14ac:dyDescent="0.25">
      <c r="A311" s="136"/>
      <c r="B311" s="136"/>
      <c r="C311" s="135"/>
      <c r="D311" s="135"/>
      <c r="E311" s="11"/>
      <c r="F311" s="175">
        <v>322190</v>
      </c>
      <c r="G311" s="176" t="s">
        <v>42</v>
      </c>
      <c r="H311" s="177" t="s">
        <v>177</v>
      </c>
      <c r="I311" s="178"/>
      <c r="J311" s="178"/>
      <c r="K311" s="178"/>
      <c r="L311" s="117"/>
    </row>
    <row r="312" spans="1:12" s="118" customFormat="1" ht="20.25" customHeight="1" x14ac:dyDescent="0.25">
      <c r="A312" s="136"/>
      <c r="B312" s="136"/>
      <c r="C312" s="135"/>
      <c r="D312" s="135">
        <v>3222</v>
      </c>
      <c r="E312" s="135"/>
      <c r="F312" s="136"/>
      <c r="G312" s="12" t="s">
        <v>42</v>
      </c>
      <c r="H312" s="131" t="s">
        <v>178</v>
      </c>
      <c r="I312" s="137">
        <f>I313+I315</f>
        <v>474000</v>
      </c>
      <c r="J312" s="137">
        <f>J313+J315</f>
        <v>-2190</v>
      </c>
      <c r="K312" s="137">
        <f>K313+K315</f>
        <v>471810</v>
      </c>
      <c r="L312" s="117"/>
    </row>
    <row r="313" spans="1:12" s="118" customFormat="1" ht="20.25" customHeight="1" x14ac:dyDescent="0.25">
      <c r="A313" s="136"/>
      <c r="B313" s="136"/>
      <c r="C313" s="135"/>
      <c r="D313" s="135"/>
      <c r="E313" s="90">
        <v>32221</v>
      </c>
      <c r="F313" s="131"/>
      <c r="G313" s="12" t="s">
        <v>42</v>
      </c>
      <c r="H313" s="131" t="s">
        <v>179</v>
      </c>
      <c r="I313" s="137">
        <f>I314</f>
        <v>382000</v>
      </c>
      <c r="J313" s="137">
        <f>J314</f>
        <v>0</v>
      </c>
      <c r="K313" s="137">
        <f>K314</f>
        <v>382000</v>
      </c>
      <c r="L313" s="117"/>
    </row>
    <row r="314" spans="1:12" s="118" customFormat="1" ht="20.25" customHeight="1" x14ac:dyDescent="0.25">
      <c r="A314" s="136"/>
      <c r="B314" s="136"/>
      <c r="C314" s="135"/>
      <c r="D314" s="135"/>
      <c r="E314" s="11"/>
      <c r="F314" s="175">
        <v>322210</v>
      </c>
      <c r="G314" s="176" t="s">
        <v>42</v>
      </c>
      <c r="H314" s="177" t="s">
        <v>179</v>
      </c>
      <c r="I314" s="178">
        <v>382000</v>
      </c>
      <c r="J314" s="178">
        <f>K314-I314</f>
        <v>0</v>
      </c>
      <c r="K314" s="178">
        <f>282000+100000</f>
        <v>382000</v>
      </c>
      <c r="L314" s="117"/>
    </row>
    <row r="315" spans="1:12" s="118" customFormat="1" ht="20.25" customHeight="1" x14ac:dyDescent="0.25">
      <c r="A315" s="136"/>
      <c r="B315" s="136"/>
      <c r="C315" s="135"/>
      <c r="D315" s="135"/>
      <c r="E315" s="90">
        <v>32222</v>
      </c>
      <c r="F315" s="131"/>
      <c r="G315" s="12" t="s">
        <v>42</v>
      </c>
      <c r="H315" s="131" t="s">
        <v>181</v>
      </c>
      <c r="I315" s="137">
        <f>I316</f>
        <v>92000</v>
      </c>
      <c r="J315" s="137">
        <f>J316</f>
        <v>-2190</v>
      </c>
      <c r="K315" s="137">
        <f>K316</f>
        <v>89810</v>
      </c>
      <c r="L315" s="117"/>
    </row>
    <row r="316" spans="1:12" s="118" customFormat="1" ht="20.25" customHeight="1" x14ac:dyDescent="0.25">
      <c r="A316" s="136"/>
      <c r="B316" s="136"/>
      <c r="C316" s="135"/>
      <c r="D316" s="135"/>
      <c r="E316" s="11"/>
      <c r="F316" s="175">
        <v>322220</v>
      </c>
      <c r="G316" s="176" t="s">
        <v>42</v>
      </c>
      <c r="H316" s="177" t="s">
        <v>181</v>
      </c>
      <c r="I316" s="178">
        <v>92000</v>
      </c>
      <c r="J316" s="178">
        <f>K316-I316</f>
        <v>-2190</v>
      </c>
      <c r="K316" s="178">
        <f>92000-2190</f>
        <v>89810</v>
      </c>
      <c r="L316" s="117"/>
    </row>
    <row r="317" spans="1:12" s="118" customFormat="1" ht="20.25" customHeight="1" x14ac:dyDescent="0.25">
      <c r="A317" s="136"/>
      <c r="B317" s="136"/>
      <c r="C317" s="135"/>
      <c r="D317" s="135">
        <v>3223</v>
      </c>
      <c r="E317" s="135"/>
      <c r="F317" s="136"/>
      <c r="G317" s="12" t="s">
        <v>42</v>
      </c>
      <c r="H317" s="131" t="s">
        <v>184</v>
      </c>
      <c r="I317" s="137">
        <f t="shared" ref="I317:K317" si="42">I318+I321+I323</f>
        <v>30000</v>
      </c>
      <c r="J317" s="137">
        <f t="shared" si="42"/>
        <v>-1662</v>
      </c>
      <c r="K317" s="137">
        <f t="shared" si="42"/>
        <v>28338</v>
      </c>
      <c r="L317" s="117"/>
    </row>
    <row r="318" spans="1:12" s="118" customFormat="1" ht="20.25" customHeight="1" x14ac:dyDescent="0.25">
      <c r="A318" s="136"/>
      <c r="B318" s="136"/>
      <c r="C318" s="135"/>
      <c r="D318" s="135"/>
      <c r="E318" s="90">
        <v>32231</v>
      </c>
      <c r="F318" s="131"/>
      <c r="G318" s="12" t="s">
        <v>42</v>
      </c>
      <c r="H318" s="131" t="s">
        <v>185</v>
      </c>
      <c r="I318" s="137">
        <f t="shared" ref="I318:K318" si="43">I319+I320</f>
        <v>14000</v>
      </c>
      <c r="J318" s="137">
        <f t="shared" si="43"/>
        <v>-1200</v>
      </c>
      <c r="K318" s="137">
        <f t="shared" si="43"/>
        <v>12800</v>
      </c>
      <c r="L318" s="117"/>
    </row>
    <row r="319" spans="1:12" s="118" customFormat="1" ht="20.25" customHeight="1" x14ac:dyDescent="0.25">
      <c r="A319" s="136"/>
      <c r="B319" s="136"/>
      <c r="C319" s="135"/>
      <c r="D319" s="135"/>
      <c r="E319" s="11"/>
      <c r="F319" s="175">
        <v>322310</v>
      </c>
      <c r="G319" s="176" t="s">
        <v>42</v>
      </c>
      <c r="H319" s="177" t="s">
        <v>185</v>
      </c>
      <c r="I319" s="178">
        <v>5000</v>
      </c>
      <c r="J319" s="178">
        <f>K319-I319</f>
        <v>-300</v>
      </c>
      <c r="K319" s="178">
        <f>5000-300</f>
        <v>4700</v>
      </c>
      <c r="L319" s="117"/>
    </row>
    <row r="320" spans="1:12" s="118" customFormat="1" ht="20.25" customHeight="1" x14ac:dyDescent="0.25">
      <c r="A320" s="136"/>
      <c r="B320" s="136"/>
      <c r="C320" s="135"/>
      <c r="D320" s="135"/>
      <c r="E320" s="11"/>
      <c r="F320" s="175">
        <v>322311</v>
      </c>
      <c r="G320" s="176" t="s">
        <v>42</v>
      </c>
      <c r="H320" s="177" t="s">
        <v>276</v>
      </c>
      <c r="I320" s="178">
        <v>9000</v>
      </c>
      <c r="J320" s="178">
        <f>K320-I320</f>
        <v>-900</v>
      </c>
      <c r="K320" s="178">
        <f>9000-900</f>
        <v>8100</v>
      </c>
      <c r="L320" s="117"/>
    </row>
    <row r="321" spans="1:12" s="118" customFormat="1" ht="20.25" customHeight="1" x14ac:dyDescent="0.25">
      <c r="A321" s="136"/>
      <c r="B321" s="136"/>
      <c r="C321" s="135"/>
      <c r="D321" s="135"/>
      <c r="E321" s="90">
        <v>32233</v>
      </c>
      <c r="F321" s="131"/>
      <c r="G321" s="12" t="s">
        <v>42</v>
      </c>
      <c r="H321" s="131" t="s">
        <v>187</v>
      </c>
      <c r="I321" s="137">
        <f t="shared" ref="I321:K321" si="44">I322</f>
        <v>10000</v>
      </c>
      <c r="J321" s="137">
        <f t="shared" si="44"/>
        <v>-462</v>
      </c>
      <c r="K321" s="137">
        <f t="shared" si="44"/>
        <v>9538</v>
      </c>
      <c r="L321" s="117"/>
    </row>
    <row r="322" spans="1:12" s="118" customFormat="1" ht="20.25" customHeight="1" x14ac:dyDescent="0.25">
      <c r="A322" s="136"/>
      <c r="B322" s="136"/>
      <c r="C322" s="135"/>
      <c r="D322" s="135"/>
      <c r="E322" s="11"/>
      <c r="F322" s="175">
        <v>322330</v>
      </c>
      <c r="G322" s="176" t="s">
        <v>42</v>
      </c>
      <c r="H322" s="177" t="s">
        <v>187</v>
      </c>
      <c r="I322" s="178">
        <v>10000</v>
      </c>
      <c r="J322" s="178">
        <f>K322-I322</f>
        <v>-462</v>
      </c>
      <c r="K322" s="178">
        <f>10000-462</f>
        <v>9538</v>
      </c>
      <c r="L322" s="117"/>
    </row>
    <row r="323" spans="1:12" s="118" customFormat="1" ht="20.25" customHeight="1" x14ac:dyDescent="0.25">
      <c r="A323" s="136"/>
      <c r="B323" s="136"/>
      <c r="C323" s="135"/>
      <c r="D323" s="135"/>
      <c r="E323" s="90">
        <v>32234</v>
      </c>
      <c r="F323" s="131"/>
      <c r="G323" s="12" t="s">
        <v>42</v>
      </c>
      <c r="H323" s="131" t="s">
        <v>188</v>
      </c>
      <c r="I323" s="137">
        <f t="shared" ref="I323:K323" si="45">I324</f>
        <v>6000</v>
      </c>
      <c r="J323" s="137">
        <f t="shared" si="45"/>
        <v>0</v>
      </c>
      <c r="K323" s="137">
        <f t="shared" si="45"/>
        <v>6000</v>
      </c>
      <c r="L323" s="117"/>
    </row>
    <row r="324" spans="1:12" s="118" customFormat="1" ht="20.25" customHeight="1" x14ac:dyDescent="0.25">
      <c r="A324" s="136"/>
      <c r="B324" s="136"/>
      <c r="C324" s="135"/>
      <c r="D324" s="135"/>
      <c r="E324" s="11"/>
      <c r="F324" s="175">
        <v>322340</v>
      </c>
      <c r="G324" s="176" t="s">
        <v>42</v>
      </c>
      <c r="H324" s="177" t="s">
        <v>188</v>
      </c>
      <c r="I324" s="178">
        <v>6000</v>
      </c>
      <c r="J324" s="178">
        <f>K324-I324</f>
        <v>0</v>
      </c>
      <c r="K324" s="178">
        <v>6000</v>
      </c>
      <c r="L324" s="117"/>
    </row>
    <row r="325" spans="1:12" s="118" customFormat="1" ht="20.25" customHeight="1" x14ac:dyDescent="0.25">
      <c r="A325" s="136"/>
      <c r="B325" s="136"/>
      <c r="C325" s="135"/>
      <c r="D325" s="135">
        <v>3224</v>
      </c>
      <c r="E325" s="135"/>
      <c r="F325" s="136"/>
      <c r="G325" s="12" t="s">
        <v>42</v>
      </c>
      <c r="H325" s="138" t="s">
        <v>189</v>
      </c>
      <c r="I325" s="137">
        <v>0</v>
      </c>
      <c r="J325" s="137">
        <v>0</v>
      </c>
      <c r="K325" s="137">
        <v>0</v>
      </c>
      <c r="L325" s="117"/>
    </row>
    <row r="326" spans="1:12" s="118" customFormat="1" ht="20.25" customHeight="1" x14ac:dyDescent="0.25">
      <c r="A326" s="136"/>
      <c r="B326" s="136"/>
      <c r="C326" s="135"/>
      <c r="D326" s="135"/>
      <c r="E326" s="90">
        <v>32242</v>
      </c>
      <c r="F326" s="131"/>
      <c r="G326" s="12" t="s">
        <v>42</v>
      </c>
      <c r="H326" s="131" t="s">
        <v>190</v>
      </c>
      <c r="I326" s="137"/>
      <c r="J326" s="137"/>
      <c r="K326" s="137"/>
      <c r="L326" s="117"/>
    </row>
    <row r="327" spans="1:12" s="118" customFormat="1" ht="20.25" customHeight="1" x14ac:dyDescent="0.25">
      <c r="A327" s="136"/>
      <c r="B327" s="136"/>
      <c r="C327" s="135"/>
      <c r="D327" s="135"/>
      <c r="E327" s="11"/>
      <c r="F327" s="175">
        <v>322420</v>
      </c>
      <c r="G327" s="176" t="s">
        <v>42</v>
      </c>
      <c r="H327" s="177" t="s">
        <v>190</v>
      </c>
      <c r="I327" s="178"/>
      <c r="J327" s="178"/>
      <c r="K327" s="178"/>
      <c r="L327" s="117"/>
    </row>
    <row r="328" spans="1:12" s="118" customFormat="1" ht="20.25" customHeight="1" x14ac:dyDescent="0.25">
      <c r="A328" s="136"/>
      <c r="B328" s="136"/>
      <c r="C328" s="135"/>
      <c r="D328" s="135">
        <v>3225</v>
      </c>
      <c r="E328" s="135"/>
      <c r="F328" s="136"/>
      <c r="G328" s="12" t="s">
        <v>42</v>
      </c>
      <c r="H328" s="138" t="s">
        <v>191</v>
      </c>
      <c r="I328" s="137">
        <f t="shared" ref="I328:K329" si="46">I329</f>
        <v>3000</v>
      </c>
      <c r="J328" s="137">
        <f t="shared" si="46"/>
        <v>0</v>
      </c>
      <c r="K328" s="137">
        <f t="shared" si="46"/>
        <v>3000</v>
      </c>
      <c r="L328" s="117"/>
    </row>
    <row r="329" spans="1:12" s="118" customFormat="1" ht="20.25" customHeight="1" x14ac:dyDescent="0.25">
      <c r="A329" s="136"/>
      <c r="B329" s="136"/>
      <c r="C329" s="135"/>
      <c r="D329" s="135"/>
      <c r="E329" s="90">
        <v>32251</v>
      </c>
      <c r="F329" s="131"/>
      <c r="G329" s="12" t="s">
        <v>42</v>
      </c>
      <c r="H329" s="131" t="s">
        <v>192</v>
      </c>
      <c r="I329" s="137">
        <f t="shared" si="46"/>
        <v>3000</v>
      </c>
      <c r="J329" s="137">
        <f t="shared" si="46"/>
        <v>0</v>
      </c>
      <c r="K329" s="137">
        <f t="shared" si="46"/>
        <v>3000</v>
      </c>
      <c r="L329" s="117"/>
    </row>
    <row r="330" spans="1:12" s="118" customFormat="1" ht="20.25" customHeight="1" x14ac:dyDescent="0.25">
      <c r="A330" s="136"/>
      <c r="B330" s="136"/>
      <c r="C330" s="135"/>
      <c r="D330" s="135"/>
      <c r="E330" s="11"/>
      <c r="F330" s="175">
        <v>322510</v>
      </c>
      <c r="G330" s="176" t="s">
        <v>42</v>
      </c>
      <c r="H330" s="177" t="s">
        <v>192</v>
      </c>
      <c r="I330" s="178">
        <v>3000</v>
      </c>
      <c r="J330" s="178">
        <f>K330-I330</f>
        <v>0</v>
      </c>
      <c r="K330" s="178">
        <v>3000</v>
      </c>
      <c r="L330" s="117"/>
    </row>
    <row r="331" spans="1:12" s="118" customFormat="1" ht="20.25" customHeight="1" x14ac:dyDescent="0.25">
      <c r="A331" s="136"/>
      <c r="B331" s="136"/>
      <c r="C331" s="135"/>
      <c r="D331" s="135"/>
      <c r="E331" s="90">
        <v>32252</v>
      </c>
      <c r="F331" s="131"/>
      <c r="G331" s="12" t="s">
        <v>42</v>
      </c>
      <c r="H331" s="131" t="s">
        <v>193</v>
      </c>
      <c r="I331" s="137"/>
      <c r="J331" s="137"/>
      <c r="K331" s="137"/>
      <c r="L331" s="117"/>
    </row>
    <row r="332" spans="1:12" s="118" customFormat="1" ht="20.25" customHeight="1" x14ac:dyDescent="0.25">
      <c r="A332" s="136"/>
      <c r="B332" s="136"/>
      <c r="C332" s="135"/>
      <c r="D332" s="135"/>
      <c r="E332" s="11"/>
      <c r="F332" s="175">
        <v>322520</v>
      </c>
      <c r="G332" s="176" t="s">
        <v>42</v>
      </c>
      <c r="H332" s="177" t="s">
        <v>193</v>
      </c>
      <c r="I332" s="178"/>
      <c r="J332" s="178"/>
      <c r="K332" s="178"/>
      <c r="L332" s="117"/>
    </row>
    <row r="333" spans="1:12" s="118" customFormat="1" ht="20.25" customHeight="1" x14ac:dyDescent="0.25">
      <c r="A333" s="136"/>
      <c r="B333" s="136"/>
      <c r="C333" s="135"/>
      <c r="D333" s="135">
        <v>3227</v>
      </c>
      <c r="E333" s="135"/>
      <c r="F333" s="136"/>
      <c r="G333" s="12" t="s">
        <v>42</v>
      </c>
      <c r="H333" s="131" t="s">
        <v>194</v>
      </c>
      <c r="I333" s="137">
        <f t="shared" ref="I333:K334" si="47">I334</f>
        <v>3000</v>
      </c>
      <c r="J333" s="137">
        <f t="shared" si="47"/>
        <v>0</v>
      </c>
      <c r="K333" s="137">
        <f t="shared" si="47"/>
        <v>3000</v>
      </c>
      <c r="L333" s="117"/>
    </row>
    <row r="334" spans="1:12" s="118" customFormat="1" ht="20.25" customHeight="1" x14ac:dyDescent="0.25">
      <c r="A334" s="136"/>
      <c r="B334" s="136"/>
      <c r="C334" s="135"/>
      <c r="D334" s="135"/>
      <c r="E334" s="90">
        <v>32271</v>
      </c>
      <c r="F334" s="131"/>
      <c r="G334" s="12" t="s">
        <v>42</v>
      </c>
      <c r="H334" s="131" t="s">
        <v>195</v>
      </c>
      <c r="I334" s="137">
        <f t="shared" si="47"/>
        <v>3000</v>
      </c>
      <c r="J334" s="137">
        <f t="shared" si="47"/>
        <v>0</v>
      </c>
      <c r="K334" s="137">
        <f t="shared" si="47"/>
        <v>3000</v>
      </c>
      <c r="L334" s="117"/>
    </row>
    <row r="335" spans="1:12" s="118" customFormat="1" ht="20.25" customHeight="1" x14ac:dyDescent="0.25">
      <c r="A335" s="136"/>
      <c r="B335" s="136"/>
      <c r="C335" s="135"/>
      <c r="D335" s="135"/>
      <c r="E335" s="11"/>
      <c r="F335" s="175">
        <v>322710</v>
      </c>
      <c r="G335" s="176" t="s">
        <v>42</v>
      </c>
      <c r="H335" s="177" t="s">
        <v>195</v>
      </c>
      <c r="I335" s="178">
        <v>3000</v>
      </c>
      <c r="J335" s="178">
        <f>K335-I335</f>
        <v>0</v>
      </c>
      <c r="K335" s="178">
        <v>3000</v>
      </c>
      <c r="L335" s="117"/>
    </row>
    <row r="336" spans="1:12" s="118" customFormat="1" ht="20.25" customHeight="1" x14ac:dyDescent="0.25">
      <c r="A336" s="136"/>
      <c r="B336" s="136"/>
      <c r="C336" s="135">
        <v>323</v>
      </c>
      <c r="D336" s="135"/>
      <c r="E336" s="11"/>
      <c r="F336" s="131"/>
      <c r="G336" s="12" t="s">
        <v>42</v>
      </c>
      <c r="H336" s="131" t="s">
        <v>196</v>
      </c>
      <c r="I336" s="137">
        <f>I337+I354+I382+I374+I346+I369+I362+I385</f>
        <v>181100</v>
      </c>
      <c r="J336" s="137">
        <f t="shared" ref="J336:K336" si="48">J337+J354+J382+J374+J346+J369+J362+J385</f>
        <v>0</v>
      </c>
      <c r="K336" s="137">
        <f t="shared" si="48"/>
        <v>181100</v>
      </c>
      <c r="L336" s="117"/>
    </row>
    <row r="337" spans="1:12" s="118" customFormat="1" ht="20.25" customHeight="1" x14ac:dyDescent="0.25">
      <c r="A337" s="136"/>
      <c r="B337" s="136"/>
      <c r="C337" s="135"/>
      <c r="D337" s="135">
        <v>3231</v>
      </c>
      <c r="E337" s="135"/>
      <c r="F337" s="136"/>
      <c r="G337" s="12" t="s">
        <v>42</v>
      </c>
      <c r="H337" s="131" t="s">
        <v>197</v>
      </c>
      <c r="I337" s="137">
        <f>I338+I342</f>
        <v>11000</v>
      </c>
      <c r="J337" s="137">
        <f>J338+J342</f>
        <v>0</v>
      </c>
      <c r="K337" s="137">
        <f>K338+K342</f>
        <v>11000</v>
      </c>
      <c r="L337" s="117"/>
    </row>
    <row r="338" spans="1:12" s="118" customFormat="1" ht="20.25" customHeight="1" x14ac:dyDescent="0.25">
      <c r="A338" s="136"/>
      <c r="B338" s="136"/>
      <c r="C338" s="135"/>
      <c r="D338" s="135"/>
      <c r="E338" s="90">
        <v>32311</v>
      </c>
      <c r="F338" s="131"/>
      <c r="G338" s="12" t="s">
        <v>42</v>
      </c>
      <c r="H338" s="131" t="s">
        <v>198</v>
      </c>
      <c r="I338" s="137">
        <f t="shared" ref="I338:K338" si="49">I339</f>
        <v>10000</v>
      </c>
      <c r="J338" s="137">
        <f t="shared" si="49"/>
        <v>0</v>
      </c>
      <c r="K338" s="137">
        <f t="shared" si="49"/>
        <v>10000</v>
      </c>
      <c r="L338" s="117"/>
    </row>
    <row r="339" spans="1:12" s="118" customFormat="1" ht="20.25" customHeight="1" x14ac:dyDescent="0.25">
      <c r="A339" s="136"/>
      <c r="B339" s="136"/>
      <c r="C339" s="135"/>
      <c r="D339" s="135"/>
      <c r="E339" s="11"/>
      <c r="F339" s="175">
        <v>323110</v>
      </c>
      <c r="G339" s="176" t="s">
        <v>42</v>
      </c>
      <c r="H339" s="177" t="s">
        <v>198</v>
      </c>
      <c r="I339" s="178">
        <v>10000</v>
      </c>
      <c r="J339" s="178">
        <f>K339-I339</f>
        <v>0</v>
      </c>
      <c r="K339" s="178">
        <v>10000</v>
      </c>
      <c r="L339" s="117"/>
    </row>
    <row r="340" spans="1:12" s="118" customFormat="1" ht="20.25" customHeight="1" x14ac:dyDescent="0.25">
      <c r="A340" s="136"/>
      <c r="B340" s="136"/>
      <c r="C340" s="135"/>
      <c r="D340" s="135"/>
      <c r="E340" s="90">
        <v>32312</v>
      </c>
      <c r="F340" s="131"/>
      <c r="G340" s="12" t="s">
        <v>42</v>
      </c>
      <c r="H340" s="131" t="s">
        <v>199</v>
      </c>
      <c r="I340" s="137"/>
      <c r="J340" s="137"/>
      <c r="K340" s="137"/>
      <c r="L340" s="117"/>
    </row>
    <row r="341" spans="1:12" s="118" customFormat="1" ht="20.25" customHeight="1" x14ac:dyDescent="0.25">
      <c r="A341" s="136"/>
      <c r="B341" s="136"/>
      <c r="C341" s="135"/>
      <c r="D341" s="135"/>
      <c r="E341" s="11"/>
      <c r="F341" s="175">
        <v>323120</v>
      </c>
      <c r="G341" s="176" t="s">
        <v>42</v>
      </c>
      <c r="H341" s="177" t="s">
        <v>199</v>
      </c>
      <c r="I341" s="178"/>
      <c r="J341" s="178"/>
      <c r="K341" s="178"/>
      <c r="L341" s="117"/>
    </row>
    <row r="342" spans="1:12" s="118" customFormat="1" ht="20.25" customHeight="1" x14ac:dyDescent="0.25">
      <c r="A342" s="136"/>
      <c r="B342" s="136"/>
      <c r="C342" s="135"/>
      <c r="D342" s="135"/>
      <c r="E342" s="90">
        <v>32313</v>
      </c>
      <c r="F342" s="131"/>
      <c r="G342" s="12" t="s">
        <v>42</v>
      </c>
      <c r="H342" s="131" t="s">
        <v>200</v>
      </c>
      <c r="I342" s="137">
        <f>I343</f>
        <v>1000</v>
      </c>
      <c r="J342" s="137">
        <f>J343</f>
        <v>0</v>
      </c>
      <c r="K342" s="137">
        <f>K343</f>
        <v>1000</v>
      </c>
      <c r="L342" s="117"/>
    </row>
    <row r="343" spans="1:12" s="118" customFormat="1" ht="20.25" customHeight="1" x14ac:dyDescent="0.25">
      <c r="A343" s="136"/>
      <c r="B343" s="136"/>
      <c r="C343" s="135"/>
      <c r="D343" s="135"/>
      <c r="E343" s="11"/>
      <c r="F343" s="175">
        <v>323130</v>
      </c>
      <c r="G343" s="176" t="s">
        <v>42</v>
      </c>
      <c r="H343" s="177" t="s">
        <v>200</v>
      </c>
      <c r="I343" s="178">
        <v>1000</v>
      </c>
      <c r="J343" s="178">
        <f>K343-I343</f>
        <v>0</v>
      </c>
      <c r="K343" s="178">
        <v>1000</v>
      </c>
      <c r="L343" s="117"/>
    </row>
    <row r="344" spans="1:12" s="118" customFormat="1" ht="20.25" customHeight="1" x14ac:dyDescent="0.25">
      <c r="A344" s="136"/>
      <c r="B344" s="136"/>
      <c r="C344" s="135"/>
      <c r="D344" s="135"/>
      <c r="E344" s="90">
        <v>32319</v>
      </c>
      <c r="F344" s="131"/>
      <c r="G344" s="12" t="s">
        <v>42</v>
      </c>
      <c r="H344" s="131" t="s">
        <v>201</v>
      </c>
      <c r="I344" s="137"/>
      <c r="J344" s="137"/>
      <c r="K344" s="137"/>
      <c r="L344" s="117"/>
    </row>
    <row r="345" spans="1:12" s="118" customFormat="1" ht="20.25" customHeight="1" x14ac:dyDescent="0.25">
      <c r="A345" s="136"/>
      <c r="B345" s="136"/>
      <c r="C345" s="135"/>
      <c r="D345" s="135"/>
      <c r="E345" s="11"/>
      <c r="F345" s="175">
        <v>323190</v>
      </c>
      <c r="G345" s="176" t="s">
        <v>42</v>
      </c>
      <c r="H345" s="177" t="s">
        <v>201</v>
      </c>
      <c r="I345" s="178"/>
      <c r="J345" s="178"/>
      <c r="K345" s="178"/>
      <c r="L345" s="117"/>
    </row>
    <row r="346" spans="1:12" s="118" customFormat="1" ht="20.25" customHeight="1" x14ac:dyDescent="0.25">
      <c r="A346" s="136"/>
      <c r="B346" s="136"/>
      <c r="C346" s="135"/>
      <c r="D346" s="135">
        <v>3232</v>
      </c>
      <c r="E346" s="11"/>
      <c r="F346" s="131"/>
      <c r="G346" s="12" t="s">
        <v>42</v>
      </c>
      <c r="H346" s="131" t="s">
        <v>203</v>
      </c>
      <c r="I346" s="137">
        <f>I347+I349</f>
        <v>100000</v>
      </c>
      <c r="J346" s="137">
        <f t="shared" ref="J346:K346" si="50">J347+J349</f>
        <v>0</v>
      </c>
      <c r="K346" s="137">
        <f t="shared" si="50"/>
        <v>100000</v>
      </c>
      <c r="L346" s="117"/>
    </row>
    <row r="347" spans="1:12" s="118" customFormat="1" ht="20.25" customHeight="1" x14ac:dyDescent="0.25">
      <c r="A347" s="136"/>
      <c r="B347" s="136"/>
      <c r="C347" s="135"/>
      <c r="D347" s="135"/>
      <c r="E347" s="90">
        <v>32322</v>
      </c>
      <c r="F347" s="131"/>
      <c r="G347" s="12" t="s">
        <v>42</v>
      </c>
      <c r="H347" s="131" t="s">
        <v>204</v>
      </c>
      <c r="I347" s="137">
        <f t="shared" ref="I347:K347" si="51">I348</f>
        <v>90000</v>
      </c>
      <c r="J347" s="137">
        <f t="shared" si="51"/>
        <v>0</v>
      </c>
      <c r="K347" s="137">
        <f t="shared" si="51"/>
        <v>90000</v>
      </c>
      <c r="L347" s="117"/>
    </row>
    <row r="348" spans="1:12" s="118" customFormat="1" ht="20.25" customHeight="1" x14ac:dyDescent="0.25">
      <c r="A348" s="136"/>
      <c r="B348" s="136"/>
      <c r="C348" s="135"/>
      <c r="D348" s="135"/>
      <c r="E348" s="11"/>
      <c r="F348" s="175">
        <v>323220</v>
      </c>
      <c r="G348" s="176" t="s">
        <v>42</v>
      </c>
      <c r="H348" s="177" t="s">
        <v>204</v>
      </c>
      <c r="I348" s="178">
        <v>90000</v>
      </c>
      <c r="J348" s="178">
        <f>K348-I348</f>
        <v>0</v>
      </c>
      <c r="K348" s="178">
        <v>90000</v>
      </c>
      <c r="L348" s="117"/>
    </row>
    <row r="349" spans="1:12" s="118" customFormat="1" ht="20.25" customHeight="1" x14ac:dyDescent="0.25">
      <c r="A349" s="136"/>
      <c r="B349" s="136"/>
      <c r="C349" s="135"/>
      <c r="D349" s="135"/>
      <c r="E349" s="90">
        <v>32323</v>
      </c>
      <c r="F349" s="131"/>
      <c r="G349" s="12" t="s">
        <v>42</v>
      </c>
      <c r="H349" s="131" t="s">
        <v>205</v>
      </c>
      <c r="I349" s="137">
        <f>I350</f>
        <v>10000</v>
      </c>
      <c r="J349" s="137">
        <f t="shared" ref="J349:K349" si="52">J350</f>
        <v>0</v>
      </c>
      <c r="K349" s="137">
        <f t="shared" si="52"/>
        <v>10000</v>
      </c>
      <c r="L349" s="117"/>
    </row>
    <row r="350" spans="1:12" s="118" customFormat="1" ht="20.25" customHeight="1" x14ac:dyDescent="0.25">
      <c r="A350" s="136"/>
      <c r="B350" s="136"/>
      <c r="C350" s="135"/>
      <c r="D350" s="135"/>
      <c r="E350" s="11"/>
      <c r="F350" s="175">
        <v>323230</v>
      </c>
      <c r="G350" s="176" t="s">
        <v>42</v>
      </c>
      <c r="H350" s="177" t="s">
        <v>205</v>
      </c>
      <c r="I350" s="178">
        <v>10000</v>
      </c>
      <c r="J350" s="178">
        <f>K350-I350</f>
        <v>0</v>
      </c>
      <c r="K350" s="178">
        <v>10000</v>
      </c>
      <c r="L350" s="117"/>
    </row>
    <row r="351" spans="1:12" s="118" customFormat="1" ht="20.25" customHeight="1" x14ac:dyDescent="0.25">
      <c r="A351" s="136"/>
      <c r="B351" s="136"/>
      <c r="C351" s="135"/>
      <c r="D351" s="135">
        <v>3233</v>
      </c>
      <c r="E351" s="135"/>
      <c r="F351" s="136"/>
      <c r="G351" s="12" t="s">
        <v>42</v>
      </c>
      <c r="H351" s="131" t="s">
        <v>206</v>
      </c>
      <c r="I351" s="137"/>
      <c r="J351" s="137"/>
      <c r="K351" s="137"/>
      <c r="L351" s="117"/>
    </row>
    <row r="352" spans="1:12" s="118" customFormat="1" ht="20.25" customHeight="1" x14ac:dyDescent="0.25">
      <c r="A352" s="136"/>
      <c r="B352" s="136"/>
      <c r="C352" s="135"/>
      <c r="D352" s="135"/>
      <c r="E352" s="90">
        <v>32339</v>
      </c>
      <c r="F352" s="131"/>
      <c r="G352" s="12" t="s">
        <v>42</v>
      </c>
      <c r="H352" s="131" t="s">
        <v>207</v>
      </c>
      <c r="I352" s="137"/>
      <c r="J352" s="137"/>
      <c r="K352" s="137"/>
      <c r="L352" s="117"/>
    </row>
    <row r="353" spans="1:12" s="118" customFormat="1" ht="20.25" customHeight="1" x14ac:dyDescent="0.25">
      <c r="A353" s="136"/>
      <c r="B353" s="136"/>
      <c r="C353" s="135"/>
      <c r="D353" s="135"/>
      <c r="E353" s="11"/>
      <c r="F353" s="175">
        <v>323390</v>
      </c>
      <c r="G353" s="176" t="s">
        <v>42</v>
      </c>
      <c r="H353" s="177" t="s">
        <v>207</v>
      </c>
      <c r="I353" s="178"/>
      <c r="J353" s="178"/>
      <c r="K353" s="178"/>
      <c r="L353" s="117"/>
    </row>
    <row r="354" spans="1:12" s="118" customFormat="1" ht="20.25" customHeight="1" x14ac:dyDescent="0.25">
      <c r="A354" s="136"/>
      <c r="B354" s="136"/>
      <c r="C354" s="135"/>
      <c r="D354" s="135">
        <v>3234</v>
      </c>
      <c r="E354" s="135"/>
      <c r="F354" s="136"/>
      <c r="G354" s="12" t="s">
        <v>42</v>
      </c>
      <c r="H354" s="131" t="s">
        <v>208</v>
      </c>
      <c r="I354" s="137">
        <f t="shared" ref="I354:K354" si="53">I359+I357+I355</f>
        <v>21000</v>
      </c>
      <c r="J354" s="137">
        <f t="shared" si="53"/>
        <v>0</v>
      </c>
      <c r="K354" s="137">
        <f t="shared" si="53"/>
        <v>21000</v>
      </c>
      <c r="L354" s="117"/>
    </row>
    <row r="355" spans="1:12" s="118" customFormat="1" ht="20.25" customHeight="1" x14ac:dyDescent="0.25">
      <c r="A355" s="136"/>
      <c r="B355" s="136"/>
      <c r="C355" s="135"/>
      <c r="D355" s="135"/>
      <c r="E355" s="90">
        <v>32341</v>
      </c>
      <c r="F355" s="131"/>
      <c r="G355" s="12" t="s">
        <v>42</v>
      </c>
      <c r="H355" s="131" t="s">
        <v>209</v>
      </c>
      <c r="I355" s="137">
        <f>I356</f>
        <v>2000</v>
      </c>
      <c r="J355" s="137">
        <f t="shared" ref="J355" si="54">J356</f>
        <v>0</v>
      </c>
      <c r="K355" s="137">
        <f>K356</f>
        <v>2000</v>
      </c>
      <c r="L355" s="117"/>
    </row>
    <row r="356" spans="1:12" s="118" customFormat="1" ht="20.25" customHeight="1" x14ac:dyDescent="0.25">
      <c r="A356" s="136"/>
      <c r="B356" s="136"/>
      <c r="C356" s="135"/>
      <c r="D356" s="135"/>
      <c r="E356" s="11"/>
      <c r="F356" s="175">
        <v>323410</v>
      </c>
      <c r="G356" s="176" t="s">
        <v>42</v>
      </c>
      <c r="H356" s="177" t="s">
        <v>209</v>
      </c>
      <c r="I356" s="178">
        <v>2000</v>
      </c>
      <c r="J356" s="178">
        <f>K356-I356</f>
        <v>0</v>
      </c>
      <c r="K356" s="178">
        <v>2000</v>
      </c>
      <c r="L356" s="117"/>
    </row>
    <row r="357" spans="1:12" s="118" customFormat="1" ht="20.25" customHeight="1" x14ac:dyDescent="0.25">
      <c r="A357" s="136"/>
      <c r="B357" s="136"/>
      <c r="C357" s="135"/>
      <c r="D357" s="135"/>
      <c r="E357" s="90">
        <v>32342</v>
      </c>
      <c r="F357" s="131"/>
      <c r="G357" s="12" t="s">
        <v>42</v>
      </c>
      <c r="H357" s="131" t="s">
        <v>210</v>
      </c>
      <c r="I357" s="137">
        <f t="shared" ref="I357:K357" si="55">I358</f>
        <v>10000</v>
      </c>
      <c r="J357" s="137">
        <f t="shared" si="55"/>
        <v>0</v>
      </c>
      <c r="K357" s="137">
        <f t="shared" si="55"/>
        <v>10000</v>
      </c>
      <c r="L357" s="117"/>
    </row>
    <row r="358" spans="1:12" s="118" customFormat="1" ht="20.25" customHeight="1" x14ac:dyDescent="0.25">
      <c r="A358" s="136"/>
      <c r="B358" s="136"/>
      <c r="C358" s="135"/>
      <c r="D358" s="135"/>
      <c r="E358" s="11"/>
      <c r="F358" s="175">
        <v>323420</v>
      </c>
      <c r="G358" s="176" t="s">
        <v>42</v>
      </c>
      <c r="H358" s="177" t="s">
        <v>210</v>
      </c>
      <c r="I358" s="178">
        <v>10000</v>
      </c>
      <c r="J358" s="178">
        <f>K358-I358</f>
        <v>0</v>
      </c>
      <c r="K358" s="178">
        <v>10000</v>
      </c>
      <c r="L358" s="117"/>
    </row>
    <row r="359" spans="1:12" s="118" customFormat="1" ht="20.25" customHeight="1" x14ac:dyDescent="0.25">
      <c r="A359" s="136"/>
      <c r="B359" s="136"/>
      <c r="C359" s="135"/>
      <c r="D359" s="135"/>
      <c r="E359" s="90">
        <v>32349</v>
      </c>
      <c r="F359" s="131"/>
      <c r="G359" s="12" t="s">
        <v>42</v>
      </c>
      <c r="H359" s="131" t="s">
        <v>211</v>
      </c>
      <c r="I359" s="137">
        <f t="shared" ref="I359:K359" si="56">I361+I360</f>
        <v>9000</v>
      </c>
      <c r="J359" s="137">
        <f t="shared" si="56"/>
        <v>0</v>
      </c>
      <c r="K359" s="137">
        <f t="shared" si="56"/>
        <v>9000</v>
      </c>
      <c r="L359" s="117"/>
    </row>
    <row r="360" spans="1:12" s="118" customFormat="1" ht="20.25" customHeight="1" x14ac:dyDescent="0.25">
      <c r="A360" s="136"/>
      <c r="B360" s="136"/>
      <c r="C360" s="135"/>
      <c r="D360" s="135"/>
      <c r="E360" s="11"/>
      <c r="F360" s="175">
        <v>323490</v>
      </c>
      <c r="G360" s="176" t="s">
        <v>42</v>
      </c>
      <c r="H360" s="177" t="s">
        <v>211</v>
      </c>
      <c r="I360" s="178">
        <v>0</v>
      </c>
      <c r="J360" s="178">
        <f>K360-I360</f>
        <v>0</v>
      </c>
      <c r="K360" s="178">
        <v>0</v>
      </c>
      <c r="L360" s="117"/>
    </row>
    <row r="361" spans="1:12" s="118" customFormat="1" ht="20.25" customHeight="1" x14ac:dyDescent="0.25">
      <c r="A361" s="136"/>
      <c r="B361" s="136"/>
      <c r="C361" s="135"/>
      <c r="D361" s="135"/>
      <c r="E361" s="11"/>
      <c r="F361" s="175">
        <v>323491</v>
      </c>
      <c r="G361" s="176" t="s">
        <v>42</v>
      </c>
      <c r="H361" s="177" t="s">
        <v>212</v>
      </c>
      <c r="I361" s="178">
        <v>9000</v>
      </c>
      <c r="J361" s="178">
        <f>K361-I361</f>
        <v>0</v>
      </c>
      <c r="K361" s="178">
        <v>9000</v>
      </c>
      <c r="L361" s="117"/>
    </row>
    <row r="362" spans="1:12" s="118" customFormat="1" ht="20.25" customHeight="1" x14ac:dyDescent="0.25">
      <c r="A362" s="136"/>
      <c r="B362" s="136"/>
      <c r="C362" s="135"/>
      <c r="D362" s="135">
        <v>3235</v>
      </c>
      <c r="E362" s="135"/>
      <c r="F362" s="136"/>
      <c r="G362" s="12" t="s">
        <v>42</v>
      </c>
      <c r="H362" s="131" t="s">
        <v>213</v>
      </c>
      <c r="I362" s="137">
        <f>I365</f>
        <v>2000</v>
      </c>
      <c r="J362" s="137">
        <f t="shared" ref="J362:K362" si="57">J365</f>
        <v>0</v>
      </c>
      <c r="K362" s="137">
        <f t="shared" si="57"/>
        <v>2000</v>
      </c>
      <c r="L362" s="117"/>
    </row>
    <row r="363" spans="1:12" s="118" customFormat="1" ht="20.25" customHeight="1" x14ac:dyDescent="0.25">
      <c r="A363" s="136"/>
      <c r="B363" s="136"/>
      <c r="C363" s="135"/>
      <c r="D363" s="135"/>
      <c r="E363" s="90">
        <v>32352</v>
      </c>
      <c r="F363" s="131"/>
      <c r="G363" s="12" t="s">
        <v>42</v>
      </c>
      <c r="H363" s="131" t="s">
        <v>214</v>
      </c>
      <c r="I363" s="137"/>
      <c r="J363" s="137"/>
      <c r="K363" s="137"/>
      <c r="L363" s="117"/>
    </row>
    <row r="364" spans="1:12" s="118" customFormat="1" ht="20.25" customHeight="1" x14ac:dyDescent="0.25">
      <c r="A364" s="136"/>
      <c r="B364" s="136"/>
      <c r="C364" s="135"/>
      <c r="D364" s="135"/>
      <c r="E364" s="11"/>
      <c r="F364" s="175">
        <v>323520</v>
      </c>
      <c r="G364" s="176" t="s">
        <v>42</v>
      </c>
      <c r="H364" s="177" t="s">
        <v>214</v>
      </c>
      <c r="I364" s="178"/>
      <c r="J364" s="178"/>
      <c r="K364" s="178"/>
      <c r="L364" s="117"/>
    </row>
    <row r="365" spans="1:12" s="118" customFormat="1" ht="20.25" customHeight="1" x14ac:dyDescent="0.2">
      <c r="A365" s="136"/>
      <c r="B365" s="136"/>
      <c r="C365" s="135"/>
      <c r="D365" s="135"/>
      <c r="E365" s="90">
        <v>32354</v>
      </c>
      <c r="F365" s="131"/>
      <c r="G365" s="12" t="s">
        <v>42</v>
      </c>
      <c r="H365" s="167" t="s">
        <v>215</v>
      </c>
      <c r="I365" s="137">
        <f>I366</f>
        <v>2000</v>
      </c>
      <c r="J365" s="137">
        <f t="shared" ref="J365:K365" si="58">J366</f>
        <v>0</v>
      </c>
      <c r="K365" s="137">
        <f t="shared" si="58"/>
        <v>2000</v>
      </c>
      <c r="L365" s="117"/>
    </row>
    <row r="366" spans="1:12" s="118" customFormat="1" ht="20.25" customHeight="1" x14ac:dyDescent="0.25">
      <c r="A366" s="136"/>
      <c r="B366" s="136"/>
      <c r="C366" s="135"/>
      <c r="D366" s="135"/>
      <c r="E366" s="11"/>
      <c r="F366" s="175">
        <v>323540</v>
      </c>
      <c r="G366" s="176" t="s">
        <v>42</v>
      </c>
      <c r="H366" s="177" t="s">
        <v>215</v>
      </c>
      <c r="I366" s="178">
        <v>2000</v>
      </c>
      <c r="J366" s="178">
        <f>K366-I366</f>
        <v>0</v>
      </c>
      <c r="K366" s="178">
        <v>2000</v>
      </c>
      <c r="L366" s="117"/>
    </row>
    <row r="367" spans="1:12" s="118" customFormat="1" ht="20.25" customHeight="1" x14ac:dyDescent="0.25">
      <c r="A367" s="136"/>
      <c r="B367" s="136"/>
      <c r="C367" s="135"/>
      <c r="D367" s="135"/>
      <c r="E367" s="90">
        <v>32359</v>
      </c>
      <c r="F367" s="131"/>
      <c r="G367" s="12" t="s">
        <v>42</v>
      </c>
      <c r="H367" s="131" t="s">
        <v>216</v>
      </c>
      <c r="I367" s="137"/>
      <c r="J367" s="137"/>
      <c r="K367" s="137"/>
      <c r="L367" s="117"/>
    </row>
    <row r="368" spans="1:12" s="118" customFormat="1" ht="20.25" customHeight="1" x14ac:dyDescent="0.25">
      <c r="A368" s="136"/>
      <c r="B368" s="136"/>
      <c r="C368" s="135"/>
      <c r="D368" s="135"/>
      <c r="E368" s="11"/>
      <c r="F368" s="175">
        <v>323590</v>
      </c>
      <c r="G368" s="176" t="s">
        <v>42</v>
      </c>
      <c r="H368" s="177" t="s">
        <v>216</v>
      </c>
      <c r="I368" s="178"/>
      <c r="J368" s="178"/>
      <c r="K368" s="178"/>
      <c r="L368" s="117"/>
    </row>
    <row r="369" spans="1:12" s="118" customFormat="1" ht="20.25" customHeight="1" x14ac:dyDescent="0.25">
      <c r="A369" s="136"/>
      <c r="B369" s="136"/>
      <c r="C369" s="135"/>
      <c r="D369" s="135">
        <v>3236</v>
      </c>
      <c r="E369" s="135"/>
      <c r="F369" s="136"/>
      <c r="G369" s="12" t="s">
        <v>42</v>
      </c>
      <c r="H369" s="131" t="s">
        <v>217</v>
      </c>
      <c r="I369" s="137">
        <f>I372</f>
        <v>1000</v>
      </c>
      <c r="J369" s="137">
        <f t="shared" ref="J369:K369" si="59">J372</f>
        <v>0</v>
      </c>
      <c r="K369" s="137">
        <f t="shared" si="59"/>
        <v>1000</v>
      </c>
      <c r="L369" s="117"/>
    </row>
    <row r="370" spans="1:12" s="118" customFormat="1" ht="20.25" customHeight="1" x14ac:dyDescent="0.25">
      <c r="A370" s="136"/>
      <c r="B370" s="136"/>
      <c r="C370" s="135"/>
      <c r="D370" s="135"/>
      <c r="E370" s="90">
        <v>32363</v>
      </c>
      <c r="F370" s="131"/>
      <c r="G370" s="12" t="s">
        <v>42</v>
      </c>
      <c r="H370" s="131" t="s">
        <v>218</v>
      </c>
      <c r="I370" s="137"/>
      <c r="J370" s="137"/>
      <c r="K370" s="137"/>
      <c r="L370" s="117"/>
    </row>
    <row r="371" spans="1:12" s="118" customFormat="1" ht="20.25" customHeight="1" x14ac:dyDescent="0.25">
      <c r="A371" s="136"/>
      <c r="B371" s="136"/>
      <c r="C371" s="135"/>
      <c r="D371" s="135"/>
      <c r="E371" s="11"/>
      <c r="F371" s="175">
        <v>323630</v>
      </c>
      <c r="G371" s="176" t="s">
        <v>42</v>
      </c>
      <c r="H371" s="177" t="s">
        <v>218</v>
      </c>
      <c r="I371" s="178"/>
      <c r="J371" s="178"/>
      <c r="K371" s="178"/>
      <c r="L371" s="117"/>
    </row>
    <row r="372" spans="1:12" s="118" customFormat="1" ht="20.25" customHeight="1" x14ac:dyDescent="0.25">
      <c r="A372" s="136"/>
      <c r="B372" s="136"/>
      <c r="C372" s="135"/>
      <c r="D372" s="135"/>
      <c r="E372" s="90">
        <v>32369</v>
      </c>
      <c r="F372" s="131"/>
      <c r="G372" s="12" t="s">
        <v>42</v>
      </c>
      <c r="H372" s="131" t="s">
        <v>219</v>
      </c>
      <c r="I372" s="137">
        <f>I373</f>
        <v>1000</v>
      </c>
      <c r="J372" s="137">
        <f t="shared" ref="J372:K372" si="60">J373</f>
        <v>0</v>
      </c>
      <c r="K372" s="137">
        <f t="shared" si="60"/>
        <v>1000</v>
      </c>
      <c r="L372" s="117"/>
    </row>
    <row r="373" spans="1:12" s="118" customFormat="1" ht="20.25" customHeight="1" x14ac:dyDescent="0.25">
      <c r="A373" s="136"/>
      <c r="B373" s="136"/>
      <c r="C373" s="135"/>
      <c r="D373" s="135"/>
      <c r="E373" s="11"/>
      <c r="F373" s="175">
        <v>323690</v>
      </c>
      <c r="G373" s="176" t="s">
        <v>42</v>
      </c>
      <c r="H373" s="177" t="s">
        <v>219</v>
      </c>
      <c r="I373" s="178">
        <v>1000</v>
      </c>
      <c r="J373" s="178">
        <f>K373-I373</f>
        <v>0</v>
      </c>
      <c r="K373" s="178">
        <v>1000</v>
      </c>
      <c r="L373" s="117"/>
    </row>
    <row r="374" spans="1:12" s="118" customFormat="1" ht="20.25" customHeight="1" x14ac:dyDescent="0.25">
      <c r="A374" s="136"/>
      <c r="B374" s="136"/>
      <c r="C374" s="135"/>
      <c r="D374" s="135">
        <v>3237</v>
      </c>
      <c r="E374" s="135"/>
      <c r="F374" s="136"/>
      <c r="G374" s="12" t="s">
        <v>42</v>
      </c>
      <c r="H374" s="131" t="s">
        <v>220</v>
      </c>
      <c r="I374" s="137">
        <f t="shared" ref="I374:K375" si="61">I375</f>
        <v>0</v>
      </c>
      <c r="J374" s="137">
        <f t="shared" si="61"/>
        <v>0</v>
      </c>
      <c r="K374" s="137">
        <f t="shared" si="61"/>
        <v>0</v>
      </c>
      <c r="L374" s="117"/>
    </row>
    <row r="375" spans="1:12" s="118" customFormat="1" ht="20.25" customHeight="1" x14ac:dyDescent="0.25">
      <c r="A375" s="136"/>
      <c r="B375" s="136"/>
      <c r="C375" s="135"/>
      <c r="D375" s="135"/>
      <c r="E375" s="90">
        <v>32372</v>
      </c>
      <c r="F375" s="131"/>
      <c r="G375" s="12" t="s">
        <v>42</v>
      </c>
      <c r="H375" s="131" t="s">
        <v>221</v>
      </c>
      <c r="I375" s="137">
        <f t="shared" si="61"/>
        <v>0</v>
      </c>
      <c r="J375" s="137">
        <f t="shared" si="61"/>
        <v>0</v>
      </c>
      <c r="K375" s="137">
        <f t="shared" si="61"/>
        <v>0</v>
      </c>
      <c r="L375" s="117"/>
    </row>
    <row r="376" spans="1:12" s="118" customFormat="1" ht="20.25" customHeight="1" x14ac:dyDescent="0.25">
      <c r="A376" s="136"/>
      <c r="B376" s="136"/>
      <c r="C376" s="135"/>
      <c r="D376" s="135"/>
      <c r="E376" s="11"/>
      <c r="F376" s="175">
        <v>323720</v>
      </c>
      <c r="G376" s="176" t="s">
        <v>42</v>
      </c>
      <c r="H376" s="177" t="s">
        <v>221</v>
      </c>
      <c r="I376" s="178">
        <v>0</v>
      </c>
      <c r="J376" s="178">
        <f>K376-I376</f>
        <v>0</v>
      </c>
      <c r="K376" s="178">
        <v>0</v>
      </c>
      <c r="L376" s="117"/>
    </row>
    <row r="377" spans="1:12" s="118" customFormat="1" ht="20.25" customHeight="1" x14ac:dyDescent="0.25">
      <c r="A377" s="136"/>
      <c r="B377" s="136"/>
      <c r="C377" s="135"/>
      <c r="D377" s="135"/>
      <c r="E377" s="90">
        <v>32373</v>
      </c>
      <c r="F377" s="131"/>
      <c r="G377" s="12" t="s">
        <v>42</v>
      </c>
      <c r="H377" s="131" t="s">
        <v>222</v>
      </c>
      <c r="I377" s="137"/>
      <c r="J377" s="137"/>
      <c r="K377" s="137"/>
      <c r="L377" s="117"/>
    </row>
    <row r="378" spans="1:12" s="118" customFormat="1" ht="20.25" customHeight="1" x14ac:dyDescent="0.25">
      <c r="A378" s="136"/>
      <c r="B378" s="136"/>
      <c r="C378" s="135"/>
      <c r="D378" s="135"/>
      <c r="E378" s="11"/>
      <c r="F378" s="175">
        <v>323730</v>
      </c>
      <c r="G378" s="176" t="s">
        <v>42</v>
      </c>
      <c r="H378" s="177" t="s">
        <v>222</v>
      </c>
      <c r="I378" s="178"/>
      <c r="J378" s="178"/>
      <c r="K378" s="178"/>
      <c r="L378" s="117"/>
    </row>
    <row r="379" spans="1:12" s="118" customFormat="1" ht="20.25" customHeight="1" x14ac:dyDescent="0.25">
      <c r="A379" s="136"/>
      <c r="B379" s="136"/>
      <c r="C379" s="135"/>
      <c r="D379" s="135"/>
      <c r="E379" s="90">
        <v>32379</v>
      </c>
      <c r="F379" s="131"/>
      <c r="G379" s="12" t="s">
        <v>42</v>
      </c>
      <c r="H379" s="131" t="s">
        <v>223</v>
      </c>
      <c r="I379" s="137"/>
      <c r="J379" s="137"/>
      <c r="K379" s="137"/>
      <c r="L379" s="117"/>
    </row>
    <row r="380" spans="1:12" s="118" customFormat="1" ht="20.25" customHeight="1" x14ac:dyDescent="0.25">
      <c r="A380" s="136"/>
      <c r="B380" s="136"/>
      <c r="C380" s="135"/>
      <c r="D380" s="135"/>
      <c r="E380" s="11"/>
      <c r="F380" s="175">
        <v>323790</v>
      </c>
      <c r="G380" s="176" t="s">
        <v>42</v>
      </c>
      <c r="H380" s="177" t="s">
        <v>223</v>
      </c>
      <c r="I380" s="178"/>
      <c r="J380" s="178"/>
      <c r="K380" s="178"/>
      <c r="L380" s="117"/>
    </row>
    <row r="381" spans="1:12" s="118" customFormat="1" ht="20.25" customHeight="1" x14ac:dyDescent="0.25">
      <c r="A381" s="136"/>
      <c r="B381" s="136"/>
      <c r="C381" s="135"/>
      <c r="D381" s="135"/>
      <c r="E381" s="11"/>
      <c r="F381" s="175">
        <v>323792</v>
      </c>
      <c r="G381" s="176" t="s">
        <v>42</v>
      </c>
      <c r="H381" s="177" t="s">
        <v>223</v>
      </c>
      <c r="I381" s="178"/>
      <c r="J381" s="178"/>
      <c r="K381" s="178"/>
      <c r="L381" s="117"/>
    </row>
    <row r="382" spans="1:12" s="118" customFormat="1" ht="20.25" customHeight="1" x14ac:dyDescent="0.25">
      <c r="A382" s="136"/>
      <c r="B382" s="136"/>
      <c r="C382" s="135"/>
      <c r="D382" s="135">
        <v>3238</v>
      </c>
      <c r="E382" s="11"/>
      <c r="F382" s="131"/>
      <c r="G382" s="12" t="s">
        <v>42</v>
      </c>
      <c r="H382" s="131" t="s">
        <v>225</v>
      </c>
      <c r="I382" s="137">
        <f>I383</f>
        <v>8600</v>
      </c>
      <c r="J382" s="137">
        <f t="shared" ref="I382:K383" si="62">J383</f>
        <v>0</v>
      </c>
      <c r="K382" s="137">
        <f t="shared" si="62"/>
        <v>8600</v>
      </c>
      <c r="L382" s="117"/>
    </row>
    <row r="383" spans="1:12" s="118" customFormat="1" ht="20.25" customHeight="1" x14ac:dyDescent="0.25">
      <c r="A383" s="136"/>
      <c r="B383" s="136"/>
      <c r="C383" s="135"/>
      <c r="D383" s="135"/>
      <c r="E383" s="90">
        <v>32389</v>
      </c>
      <c r="F383" s="131"/>
      <c r="G383" s="12" t="s">
        <v>42</v>
      </c>
      <c r="H383" s="131" t="s">
        <v>225</v>
      </c>
      <c r="I383" s="137">
        <f t="shared" si="62"/>
        <v>8600</v>
      </c>
      <c r="J383" s="137">
        <f t="shared" si="62"/>
        <v>0</v>
      </c>
      <c r="K383" s="137">
        <f t="shared" si="62"/>
        <v>8600</v>
      </c>
      <c r="L383" s="117"/>
    </row>
    <row r="384" spans="1:12" s="118" customFormat="1" ht="20.25" customHeight="1" x14ac:dyDescent="0.25">
      <c r="A384" s="136"/>
      <c r="B384" s="136"/>
      <c r="C384" s="135"/>
      <c r="D384" s="135"/>
      <c r="E384" s="11"/>
      <c r="F384" s="175">
        <v>323890</v>
      </c>
      <c r="G384" s="176" t="s">
        <v>42</v>
      </c>
      <c r="H384" s="177" t="s">
        <v>225</v>
      </c>
      <c r="I384" s="178">
        <v>8600</v>
      </c>
      <c r="J384" s="178">
        <f>K384-I384</f>
        <v>0</v>
      </c>
      <c r="K384" s="178">
        <v>8600</v>
      </c>
      <c r="L384" s="117"/>
    </row>
    <row r="385" spans="1:12" s="118" customFormat="1" ht="20.25" customHeight="1" x14ac:dyDescent="0.25">
      <c r="A385" s="136"/>
      <c r="B385" s="136"/>
      <c r="C385" s="135"/>
      <c r="D385" s="135">
        <v>3239</v>
      </c>
      <c r="E385" s="11"/>
      <c r="F385" s="131"/>
      <c r="G385" s="12" t="s">
        <v>42</v>
      </c>
      <c r="H385" s="131" t="s">
        <v>226</v>
      </c>
      <c r="I385" s="137">
        <f>I388+I390+I392</f>
        <v>37500</v>
      </c>
      <c r="J385" s="137">
        <f t="shared" ref="J385:K385" si="63">J388+J390+J392</f>
        <v>0</v>
      </c>
      <c r="K385" s="137">
        <f t="shared" si="63"/>
        <v>37500</v>
      </c>
      <c r="L385" s="117"/>
    </row>
    <row r="386" spans="1:12" s="118" customFormat="1" ht="20.25" customHeight="1" x14ac:dyDescent="0.25">
      <c r="A386" s="136"/>
      <c r="B386" s="136"/>
      <c r="C386" s="135"/>
      <c r="D386" s="135"/>
      <c r="E386" s="90">
        <v>32391</v>
      </c>
      <c r="F386" s="131"/>
      <c r="G386" s="12" t="s">
        <v>42</v>
      </c>
      <c r="H386" s="131" t="s">
        <v>227</v>
      </c>
      <c r="I386" s="137"/>
      <c r="J386" s="137"/>
      <c r="K386" s="137"/>
      <c r="L386" s="117"/>
    </row>
    <row r="387" spans="1:12" s="118" customFormat="1" ht="20.25" customHeight="1" x14ac:dyDescent="0.25">
      <c r="A387" s="136"/>
      <c r="B387" s="136"/>
      <c r="C387" s="135"/>
      <c r="D387" s="135"/>
      <c r="E387" s="11"/>
      <c r="F387" s="175">
        <v>323910</v>
      </c>
      <c r="G387" s="176" t="s">
        <v>42</v>
      </c>
      <c r="H387" s="177" t="s">
        <v>227</v>
      </c>
      <c r="I387" s="178"/>
      <c r="J387" s="178"/>
      <c r="K387" s="178"/>
      <c r="L387" s="117"/>
    </row>
    <row r="388" spans="1:12" s="118" customFormat="1" ht="20.25" customHeight="1" x14ac:dyDescent="0.25">
      <c r="A388" s="136"/>
      <c r="B388" s="136"/>
      <c r="C388" s="135"/>
      <c r="D388" s="135"/>
      <c r="E388" s="90">
        <v>32394</v>
      </c>
      <c r="F388" s="131"/>
      <c r="G388" s="12" t="s">
        <v>42</v>
      </c>
      <c r="H388" s="131" t="s">
        <v>229</v>
      </c>
      <c r="I388" s="137">
        <f>I389</f>
        <v>800</v>
      </c>
      <c r="J388" s="137">
        <f>J389</f>
        <v>0</v>
      </c>
      <c r="K388" s="137">
        <f t="shared" ref="K388" si="64">K389</f>
        <v>800</v>
      </c>
      <c r="L388" s="117"/>
    </row>
    <row r="389" spans="1:12" s="118" customFormat="1" ht="20.25" customHeight="1" x14ac:dyDescent="0.25">
      <c r="A389" s="136"/>
      <c r="B389" s="136"/>
      <c r="C389" s="135"/>
      <c r="D389" s="135"/>
      <c r="E389" s="11"/>
      <c r="F389" s="175">
        <v>323940</v>
      </c>
      <c r="G389" s="176" t="s">
        <v>42</v>
      </c>
      <c r="H389" s="177" t="s">
        <v>229</v>
      </c>
      <c r="I389" s="178">
        <v>800</v>
      </c>
      <c r="J389" s="178">
        <f t="shared" ref="J389:K390" si="65">J390</f>
        <v>0</v>
      </c>
      <c r="K389" s="178">
        <v>800</v>
      </c>
      <c r="L389" s="117"/>
    </row>
    <row r="390" spans="1:12" s="118" customFormat="1" ht="20.25" customHeight="1" x14ac:dyDescent="0.25">
      <c r="A390" s="136"/>
      <c r="B390" s="136"/>
      <c r="C390" s="135"/>
      <c r="D390" s="135"/>
      <c r="E390" s="90">
        <v>32395</v>
      </c>
      <c r="F390" s="131"/>
      <c r="G390" s="12" t="s">
        <v>42</v>
      </c>
      <c r="H390" s="131" t="s">
        <v>230</v>
      </c>
      <c r="I390" s="137">
        <f>I391</f>
        <v>10000</v>
      </c>
      <c r="J390" s="137">
        <f t="shared" si="65"/>
        <v>0</v>
      </c>
      <c r="K390" s="137">
        <f t="shared" si="65"/>
        <v>10000</v>
      </c>
      <c r="L390" s="117"/>
    </row>
    <row r="391" spans="1:12" s="118" customFormat="1" ht="20.25" customHeight="1" x14ac:dyDescent="0.25">
      <c r="A391" s="136"/>
      <c r="B391" s="136"/>
      <c r="C391" s="135"/>
      <c r="D391" s="135"/>
      <c r="E391" s="11"/>
      <c r="F391" s="175">
        <v>323950</v>
      </c>
      <c r="G391" s="176" t="s">
        <v>42</v>
      </c>
      <c r="H391" s="177" t="s">
        <v>230</v>
      </c>
      <c r="I391" s="178">
        <v>10000</v>
      </c>
      <c r="J391" s="178">
        <f>K391-I391</f>
        <v>0</v>
      </c>
      <c r="K391" s="178">
        <v>10000</v>
      </c>
      <c r="L391" s="117"/>
    </row>
    <row r="392" spans="1:12" s="118" customFormat="1" ht="20.25" customHeight="1" x14ac:dyDescent="0.25">
      <c r="A392" s="136"/>
      <c r="B392" s="136"/>
      <c r="C392" s="135"/>
      <c r="D392" s="135"/>
      <c r="E392" s="90">
        <v>32399</v>
      </c>
      <c r="F392" s="131"/>
      <c r="G392" s="12" t="s">
        <v>42</v>
      </c>
      <c r="H392" s="131" t="s">
        <v>231</v>
      </c>
      <c r="I392" s="137">
        <f>I393+I394+I395+I396+I397</f>
        <v>26700</v>
      </c>
      <c r="J392" s="137">
        <f t="shared" ref="J392:K392" si="66">J393+J394+J395+J396+J397</f>
        <v>0</v>
      </c>
      <c r="K392" s="137">
        <f t="shared" si="66"/>
        <v>26700</v>
      </c>
      <c r="L392" s="117"/>
    </row>
    <row r="393" spans="1:12" s="118" customFormat="1" ht="20.25" customHeight="1" x14ac:dyDescent="0.25">
      <c r="A393" s="136"/>
      <c r="B393" s="136"/>
      <c r="C393" s="135"/>
      <c r="D393" s="135"/>
      <c r="E393" s="11"/>
      <c r="F393" s="175">
        <v>323990</v>
      </c>
      <c r="G393" s="176" t="s">
        <v>42</v>
      </c>
      <c r="H393" s="177" t="s">
        <v>232</v>
      </c>
      <c r="I393" s="178">
        <v>6000</v>
      </c>
      <c r="J393" s="178">
        <f>K393-I393</f>
        <v>0</v>
      </c>
      <c r="K393" s="178">
        <v>6000</v>
      </c>
      <c r="L393" s="117"/>
    </row>
    <row r="394" spans="1:12" s="118" customFormat="1" ht="20.25" customHeight="1" x14ac:dyDescent="0.25">
      <c r="A394" s="136"/>
      <c r="B394" s="136"/>
      <c r="C394" s="135"/>
      <c r="D394" s="135"/>
      <c r="E394" s="11"/>
      <c r="F394" s="175">
        <v>323991</v>
      </c>
      <c r="G394" s="176" t="s">
        <v>42</v>
      </c>
      <c r="H394" s="177" t="s">
        <v>233</v>
      </c>
      <c r="I394" s="178">
        <v>6000</v>
      </c>
      <c r="J394" s="178">
        <f>K394-I394</f>
        <v>0</v>
      </c>
      <c r="K394" s="178">
        <v>6000</v>
      </c>
      <c r="L394" s="117"/>
    </row>
    <row r="395" spans="1:12" s="118" customFormat="1" ht="20.25" customHeight="1" x14ac:dyDescent="0.25">
      <c r="A395" s="136"/>
      <c r="B395" s="136"/>
      <c r="C395" s="135"/>
      <c r="D395" s="135"/>
      <c r="E395" s="11"/>
      <c r="F395" s="175">
        <v>323992</v>
      </c>
      <c r="G395" s="176" t="s">
        <v>42</v>
      </c>
      <c r="H395" s="177" t="s">
        <v>234</v>
      </c>
      <c r="I395" s="178">
        <v>4000</v>
      </c>
      <c r="J395" s="178">
        <f>K395-I395</f>
        <v>0</v>
      </c>
      <c r="K395" s="178">
        <v>4000</v>
      </c>
      <c r="L395" s="117"/>
    </row>
    <row r="396" spans="1:12" s="118" customFormat="1" ht="20.25" customHeight="1" x14ac:dyDescent="0.25">
      <c r="A396" s="136"/>
      <c r="B396" s="136"/>
      <c r="C396" s="135"/>
      <c r="D396" s="135"/>
      <c r="E396" s="11"/>
      <c r="F396" s="175">
        <v>323993</v>
      </c>
      <c r="G396" s="176" t="s">
        <v>42</v>
      </c>
      <c r="H396" s="177" t="s">
        <v>235</v>
      </c>
      <c r="I396" s="178">
        <v>9700</v>
      </c>
      <c r="J396" s="178">
        <f>K396-I396</f>
        <v>0</v>
      </c>
      <c r="K396" s="178">
        <v>9700</v>
      </c>
      <c r="L396" s="117"/>
    </row>
    <row r="397" spans="1:12" s="118" customFormat="1" ht="20.25" customHeight="1" x14ac:dyDescent="0.25">
      <c r="A397" s="136"/>
      <c r="B397" s="136"/>
      <c r="C397" s="135"/>
      <c r="D397" s="135"/>
      <c r="E397" s="11"/>
      <c r="F397" s="175">
        <v>323994</v>
      </c>
      <c r="G397" s="176" t="s">
        <v>42</v>
      </c>
      <c r="H397" s="177" t="s">
        <v>236</v>
      </c>
      <c r="I397" s="178">
        <v>1000</v>
      </c>
      <c r="J397" s="178">
        <f>K397-I397</f>
        <v>0</v>
      </c>
      <c r="K397" s="178">
        <v>1000</v>
      </c>
      <c r="L397" s="117"/>
    </row>
    <row r="398" spans="1:12" s="118" customFormat="1" ht="20.25" customHeight="1" x14ac:dyDescent="0.25">
      <c r="A398" s="136"/>
      <c r="B398" s="136"/>
      <c r="C398" s="135">
        <v>324</v>
      </c>
      <c r="D398" s="135"/>
      <c r="E398" s="135"/>
      <c r="F398" s="136"/>
      <c r="G398" s="12" t="s">
        <v>42</v>
      </c>
      <c r="H398" s="131" t="s">
        <v>237</v>
      </c>
      <c r="I398" s="137"/>
      <c r="J398" s="137"/>
      <c r="K398" s="137"/>
      <c r="L398" s="117"/>
    </row>
    <row r="399" spans="1:12" s="118" customFormat="1" ht="20.25" customHeight="1" x14ac:dyDescent="0.25">
      <c r="A399" s="136"/>
      <c r="B399" s="136"/>
      <c r="C399" s="135"/>
      <c r="D399" s="135">
        <v>3241</v>
      </c>
      <c r="E399" s="135"/>
      <c r="F399" s="136"/>
      <c r="G399" s="12" t="s">
        <v>42</v>
      </c>
      <c r="H399" s="131" t="s">
        <v>237</v>
      </c>
      <c r="I399" s="137"/>
      <c r="J399" s="137"/>
      <c r="K399" s="137"/>
      <c r="L399" s="117"/>
    </row>
    <row r="400" spans="1:12" s="118" customFormat="1" ht="20.25" customHeight="1" x14ac:dyDescent="0.25">
      <c r="A400" s="136"/>
      <c r="B400" s="136"/>
      <c r="C400" s="135"/>
      <c r="D400" s="135"/>
      <c r="E400" s="90">
        <v>32412</v>
      </c>
      <c r="F400" s="131"/>
      <c r="G400" s="12" t="s">
        <v>42</v>
      </c>
      <c r="H400" s="131" t="s">
        <v>238</v>
      </c>
      <c r="I400" s="137"/>
      <c r="J400" s="137"/>
      <c r="K400" s="137"/>
      <c r="L400" s="117"/>
    </row>
    <row r="401" spans="1:12" s="118" customFormat="1" ht="20.25" customHeight="1" x14ac:dyDescent="0.25">
      <c r="A401" s="136"/>
      <c r="B401" s="136"/>
      <c r="C401" s="135"/>
      <c r="D401" s="135"/>
      <c r="E401" s="11"/>
      <c r="F401" s="175">
        <v>324120</v>
      </c>
      <c r="G401" s="176" t="s">
        <v>42</v>
      </c>
      <c r="H401" s="177" t="s">
        <v>277</v>
      </c>
      <c r="I401" s="178"/>
      <c r="J401" s="178"/>
      <c r="K401" s="178"/>
      <c r="L401" s="117"/>
    </row>
    <row r="402" spans="1:12" s="118" customFormat="1" ht="20.25" customHeight="1" x14ac:dyDescent="0.25">
      <c r="A402" s="136"/>
      <c r="B402" s="136"/>
      <c r="C402" s="135">
        <v>329</v>
      </c>
      <c r="D402" s="135"/>
      <c r="E402" s="11"/>
      <c r="F402" s="131"/>
      <c r="G402" s="12" t="s">
        <v>42</v>
      </c>
      <c r="H402" s="131" t="s">
        <v>239</v>
      </c>
      <c r="I402" s="137">
        <f>I406</f>
        <v>4000</v>
      </c>
      <c r="J402" s="137">
        <f t="shared" ref="J402:K402" si="67">J406</f>
        <v>0</v>
      </c>
      <c r="K402" s="137">
        <f t="shared" si="67"/>
        <v>4000</v>
      </c>
      <c r="L402" s="117"/>
    </row>
    <row r="403" spans="1:12" s="118" customFormat="1" ht="20.25" customHeight="1" x14ac:dyDescent="0.25">
      <c r="A403" s="136"/>
      <c r="B403" s="136"/>
      <c r="C403" s="135"/>
      <c r="D403" s="135">
        <v>3291</v>
      </c>
      <c r="E403" s="135"/>
      <c r="F403" s="136"/>
      <c r="G403" s="12" t="s">
        <v>42</v>
      </c>
      <c r="H403" s="131" t="s">
        <v>240</v>
      </c>
      <c r="I403" s="137"/>
      <c r="J403" s="137"/>
      <c r="K403" s="137"/>
      <c r="L403" s="117"/>
    </row>
    <row r="404" spans="1:12" s="118" customFormat="1" ht="20.25" customHeight="1" x14ac:dyDescent="0.25">
      <c r="A404" s="136"/>
      <c r="B404" s="136"/>
      <c r="C404" s="135"/>
      <c r="D404" s="135"/>
      <c r="E404" s="90">
        <v>32911</v>
      </c>
      <c r="F404" s="131"/>
      <c r="G404" s="12" t="s">
        <v>42</v>
      </c>
      <c r="H404" s="131" t="s">
        <v>241</v>
      </c>
      <c r="I404" s="137"/>
      <c r="J404" s="137"/>
      <c r="K404" s="137"/>
      <c r="L404" s="117"/>
    </row>
    <row r="405" spans="1:12" s="118" customFormat="1" ht="20.25" customHeight="1" x14ac:dyDescent="0.25">
      <c r="A405" s="136"/>
      <c r="B405" s="136"/>
      <c r="C405" s="135"/>
      <c r="D405" s="135"/>
      <c r="E405" s="11"/>
      <c r="F405" s="175">
        <v>329110</v>
      </c>
      <c r="G405" s="176" t="s">
        <v>42</v>
      </c>
      <c r="H405" s="177" t="s">
        <v>241</v>
      </c>
      <c r="I405" s="178"/>
      <c r="J405" s="178"/>
      <c r="K405" s="178"/>
      <c r="L405" s="117"/>
    </row>
    <row r="406" spans="1:12" s="118" customFormat="1" ht="20.25" customHeight="1" x14ac:dyDescent="0.25">
      <c r="A406" s="136"/>
      <c r="B406" s="136"/>
      <c r="C406" s="135"/>
      <c r="D406" s="135">
        <v>3292</v>
      </c>
      <c r="E406" s="135"/>
      <c r="F406" s="136"/>
      <c r="G406" s="12" t="s">
        <v>42</v>
      </c>
      <c r="H406" s="131" t="s">
        <v>242</v>
      </c>
      <c r="I406" s="137">
        <f>I407+I409</f>
        <v>4000</v>
      </c>
      <c r="J406" s="137">
        <f t="shared" ref="J406:K406" si="68">J407+J409</f>
        <v>0</v>
      </c>
      <c r="K406" s="137">
        <f t="shared" si="68"/>
        <v>4000</v>
      </c>
      <c r="L406" s="117"/>
    </row>
    <row r="407" spans="1:12" s="118" customFormat="1" ht="20.25" customHeight="1" x14ac:dyDescent="0.25">
      <c r="A407" s="136"/>
      <c r="B407" s="136"/>
      <c r="C407" s="135"/>
      <c r="D407" s="135"/>
      <c r="E407" s="90">
        <v>32921</v>
      </c>
      <c r="F407" s="131"/>
      <c r="G407" s="12" t="s">
        <v>42</v>
      </c>
      <c r="H407" s="131" t="s">
        <v>243</v>
      </c>
      <c r="I407" s="137">
        <f>I408</f>
        <v>2000</v>
      </c>
      <c r="J407" s="137">
        <f t="shared" ref="J407:K407" si="69">J408</f>
        <v>0</v>
      </c>
      <c r="K407" s="137">
        <f t="shared" si="69"/>
        <v>2000</v>
      </c>
      <c r="L407" s="117"/>
    </row>
    <row r="408" spans="1:12" s="118" customFormat="1" ht="20.25" customHeight="1" x14ac:dyDescent="0.25">
      <c r="A408" s="136"/>
      <c r="B408" s="136"/>
      <c r="C408" s="135"/>
      <c r="D408" s="135"/>
      <c r="E408" s="11"/>
      <c r="F408" s="175">
        <v>329210</v>
      </c>
      <c r="G408" s="176" t="s">
        <v>42</v>
      </c>
      <c r="H408" s="177" t="s">
        <v>243</v>
      </c>
      <c r="I408" s="178">
        <v>2000</v>
      </c>
      <c r="J408" s="178">
        <f>K408-I408</f>
        <v>0</v>
      </c>
      <c r="K408" s="178">
        <v>2000</v>
      </c>
      <c r="L408" s="117"/>
    </row>
    <row r="409" spans="1:12" s="118" customFormat="1" ht="20.25" customHeight="1" x14ac:dyDescent="0.25">
      <c r="A409" s="136"/>
      <c r="B409" s="136"/>
      <c r="C409" s="135"/>
      <c r="D409" s="135"/>
      <c r="E409" s="90">
        <v>32923</v>
      </c>
      <c r="F409" s="131"/>
      <c r="G409" s="12" t="s">
        <v>42</v>
      </c>
      <c r="H409" s="131" t="s">
        <v>245</v>
      </c>
      <c r="I409" s="137">
        <f>I410</f>
        <v>2000</v>
      </c>
      <c r="J409" s="137">
        <f t="shared" ref="J409:K409" si="70">J410</f>
        <v>0</v>
      </c>
      <c r="K409" s="137">
        <f t="shared" si="70"/>
        <v>2000</v>
      </c>
      <c r="L409" s="117"/>
    </row>
    <row r="410" spans="1:12" s="118" customFormat="1" ht="20.25" customHeight="1" x14ac:dyDescent="0.25">
      <c r="A410" s="136"/>
      <c r="B410" s="136"/>
      <c r="C410" s="135"/>
      <c r="D410" s="135"/>
      <c r="E410" s="11"/>
      <c r="F410" s="175">
        <v>329230</v>
      </c>
      <c r="G410" s="176" t="s">
        <v>42</v>
      </c>
      <c r="H410" s="177" t="s">
        <v>245</v>
      </c>
      <c r="I410" s="178">
        <v>2000</v>
      </c>
      <c r="J410" s="178">
        <f>K410-I410</f>
        <v>0</v>
      </c>
      <c r="K410" s="178">
        <v>2000</v>
      </c>
      <c r="L410" s="117"/>
    </row>
    <row r="411" spans="1:12" s="118" customFormat="1" ht="20.25" customHeight="1" x14ac:dyDescent="0.25">
      <c r="A411" s="136"/>
      <c r="B411" s="136"/>
      <c r="C411" s="135"/>
      <c r="D411" s="135">
        <v>3293</v>
      </c>
      <c r="E411" s="135"/>
      <c r="F411" s="136"/>
      <c r="G411" s="12" t="s">
        <v>42</v>
      </c>
      <c r="H411" s="131" t="s">
        <v>246</v>
      </c>
      <c r="I411" s="137"/>
      <c r="J411" s="137"/>
      <c r="K411" s="137"/>
      <c r="L411" s="117"/>
    </row>
    <row r="412" spans="1:12" s="118" customFormat="1" ht="20.25" customHeight="1" x14ac:dyDescent="0.25">
      <c r="A412" s="136"/>
      <c r="B412" s="136"/>
      <c r="C412" s="135"/>
      <c r="D412" s="135"/>
      <c r="E412" s="90">
        <v>32931</v>
      </c>
      <c r="F412" s="131"/>
      <c r="G412" s="12" t="s">
        <v>42</v>
      </c>
      <c r="H412" s="131" t="s">
        <v>246</v>
      </c>
      <c r="I412" s="137"/>
      <c r="J412" s="137"/>
      <c r="K412" s="137"/>
      <c r="L412" s="117"/>
    </row>
    <row r="413" spans="1:12" s="118" customFormat="1" ht="20.25" customHeight="1" x14ac:dyDescent="0.25">
      <c r="A413" s="136"/>
      <c r="B413" s="136"/>
      <c r="C413" s="135"/>
      <c r="D413" s="135"/>
      <c r="E413" s="11"/>
      <c r="F413" s="175">
        <v>329310</v>
      </c>
      <c r="G413" s="176" t="s">
        <v>42</v>
      </c>
      <c r="H413" s="177" t="s">
        <v>246</v>
      </c>
      <c r="I413" s="178"/>
      <c r="J413" s="178"/>
      <c r="K413" s="178"/>
      <c r="L413" s="117"/>
    </row>
    <row r="414" spans="1:12" s="118" customFormat="1" ht="20.25" customHeight="1" x14ac:dyDescent="0.25">
      <c r="A414" s="136"/>
      <c r="B414" s="136"/>
      <c r="C414" s="135"/>
      <c r="D414" s="135">
        <v>3294</v>
      </c>
      <c r="E414" s="135"/>
      <c r="F414" s="136"/>
      <c r="G414" s="12" t="s">
        <v>42</v>
      </c>
      <c r="H414" s="131" t="s">
        <v>247</v>
      </c>
      <c r="I414" s="137"/>
      <c r="J414" s="137"/>
      <c r="K414" s="137"/>
      <c r="L414" s="117"/>
    </row>
    <row r="415" spans="1:12" s="118" customFormat="1" ht="20.25" customHeight="1" x14ac:dyDescent="0.25">
      <c r="A415" s="136"/>
      <c r="B415" s="136"/>
      <c r="C415" s="135"/>
      <c r="D415" s="135"/>
      <c r="E415" s="90">
        <v>32941</v>
      </c>
      <c r="F415" s="131"/>
      <c r="G415" s="12" t="s">
        <v>42</v>
      </c>
      <c r="H415" s="131" t="s">
        <v>248</v>
      </c>
      <c r="I415" s="137"/>
      <c r="J415" s="137"/>
      <c r="K415" s="137"/>
      <c r="L415" s="117"/>
    </row>
    <row r="416" spans="1:12" s="118" customFormat="1" ht="20.25" customHeight="1" x14ac:dyDescent="0.25">
      <c r="A416" s="136"/>
      <c r="B416" s="136"/>
      <c r="C416" s="135"/>
      <c r="D416" s="135"/>
      <c r="E416" s="11"/>
      <c r="F416" s="175">
        <v>329410</v>
      </c>
      <c r="G416" s="176" t="s">
        <v>42</v>
      </c>
      <c r="H416" s="177" t="s">
        <v>248</v>
      </c>
      <c r="I416" s="178"/>
      <c r="J416" s="178"/>
      <c r="K416" s="178"/>
      <c r="L416" s="117"/>
    </row>
    <row r="417" spans="1:12" s="118" customFormat="1" ht="20.25" customHeight="1" x14ac:dyDescent="0.25">
      <c r="A417" s="136"/>
      <c r="B417" s="136"/>
      <c r="C417" s="135"/>
      <c r="D417" s="135">
        <v>3295</v>
      </c>
      <c r="E417" s="135"/>
      <c r="F417" s="136"/>
      <c r="G417" s="12" t="s">
        <v>42</v>
      </c>
      <c r="H417" s="131" t="s">
        <v>249</v>
      </c>
      <c r="I417" s="137"/>
      <c r="J417" s="137"/>
      <c r="K417" s="137"/>
      <c r="L417" s="117"/>
    </row>
    <row r="418" spans="1:12" s="118" customFormat="1" ht="20.25" customHeight="1" x14ac:dyDescent="0.25">
      <c r="A418" s="136"/>
      <c r="B418" s="136"/>
      <c r="C418" s="135"/>
      <c r="D418" s="135"/>
      <c r="E418" s="90">
        <v>32955</v>
      </c>
      <c r="F418" s="131"/>
      <c r="G418" s="12" t="s">
        <v>42</v>
      </c>
      <c r="H418" s="131" t="s">
        <v>251</v>
      </c>
      <c r="I418" s="137"/>
      <c r="J418" s="137"/>
      <c r="K418" s="137"/>
      <c r="L418" s="117"/>
    </row>
    <row r="419" spans="1:12" s="118" customFormat="1" ht="20.25" customHeight="1" x14ac:dyDescent="0.25">
      <c r="A419" s="136"/>
      <c r="B419" s="136"/>
      <c r="C419" s="135"/>
      <c r="D419" s="135"/>
      <c r="E419" s="11"/>
      <c r="F419" s="175">
        <v>329550</v>
      </c>
      <c r="G419" s="176" t="s">
        <v>42</v>
      </c>
      <c r="H419" s="177" t="s">
        <v>251</v>
      </c>
      <c r="I419" s="178"/>
      <c r="J419" s="178"/>
      <c r="K419" s="178"/>
      <c r="L419" s="117"/>
    </row>
    <row r="420" spans="1:12" s="118" customFormat="1" ht="20.25" customHeight="1" x14ac:dyDescent="0.25">
      <c r="A420" s="136"/>
      <c r="B420" s="136"/>
      <c r="C420" s="135"/>
      <c r="D420" s="135"/>
      <c r="E420" s="90">
        <v>32959</v>
      </c>
      <c r="F420" s="131"/>
      <c r="G420" s="12" t="s">
        <v>42</v>
      </c>
      <c r="H420" s="131" t="s">
        <v>252</v>
      </c>
      <c r="I420" s="137"/>
      <c r="J420" s="137"/>
      <c r="K420" s="137"/>
      <c r="L420" s="117"/>
    </row>
    <row r="421" spans="1:12" s="118" customFormat="1" ht="20.25" customHeight="1" x14ac:dyDescent="0.25">
      <c r="A421" s="136"/>
      <c r="B421" s="136"/>
      <c r="C421" s="135"/>
      <c r="D421" s="135"/>
      <c r="E421" s="11"/>
      <c r="F421" s="175">
        <v>329590</v>
      </c>
      <c r="G421" s="176" t="s">
        <v>42</v>
      </c>
      <c r="H421" s="177" t="s">
        <v>253</v>
      </c>
      <c r="I421" s="178"/>
      <c r="J421" s="178"/>
      <c r="K421" s="178"/>
      <c r="L421" s="117"/>
    </row>
    <row r="422" spans="1:12" s="118" customFormat="1" ht="20.25" customHeight="1" x14ac:dyDescent="0.25">
      <c r="A422" s="136"/>
      <c r="B422" s="136"/>
      <c r="C422" s="135"/>
      <c r="D422" s="135"/>
      <c r="E422" s="11"/>
      <c r="F422" s="175">
        <v>329591</v>
      </c>
      <c r="G422" s="176" t="s">
        <v>42</v>
      </c>
      <c r="H422" s="177" t="s">
        <v>278</v>
      </c>
      <c r="I422" s="178"/>
      <c r="J422" s="178"/>
      <c r="K422" s="178"/>
      <c r="L422" s="117"/>
    </row>
    <row r="423" spans="1:12" s="118" customFormat="1" ht="20.25" customHeight="1" x14ac:dyDescent="0.25">
      <c r="A423" s="136"/>
      <c r="B423" s="136"/>
      <c r="C423" s="135"/>
      <c r="D423" s="135">
        <v>3296</v>
      </c>
      <c r="E423" s="135"/>
      <c r="F423" s="136"/>
      <c r="G423" s="12" t="s">
        <v>42</v>
      </c>
      <c r="H423" s="131" t="s">
        <v>255</v>
      </c>
      <c r="I423" s="137"/>
      <c r="J423" s="137"/>
      <c r="K423" s="137"/>
      <c r="L423" s="117"/>
    </row>
    <row r="424" spans="1:12" s="118" customFormat="1" ht="20.25" customHeight="1" x14ac:dyDescent="0.25">
      <c r="A424" s="136"/>
      <c r="B424" s="136"/>
      <c r="C424" s="135"/>
      <c r="D424" s="135">
        <v>3299</v>
      </c>
      <c r="E424" s="135"/>
      <c r="F424" s="136"/>
      <c r="G424" s="12" t="s">
        <v>42</v>
      </c>
      <c r="H424" s="131" t="s">
        <v>239</v>
      </c>
      <c r="I424" s="137"/>
      <c r="J424" s="137"/>
      <c r="K424" s="137"/>
      <c r="L424" s="117"/>
    </row>
    <row r="425" spans="1:12" s="118" customFormat="1" ht="20.25" customHeight="1" x14ac:dyDescent="0.25">
      <c r="A425" s="136"/>
      <c r="B425" s="136"/>
      <c r="C425" s="135"/>
      <c r="D425" s="135"/>
      <c r="E425" s="90">
        <v>32991</v>
      </c>
      <c r="F425" s="131"/>
      <c r="G425" s="12" t="s">
        <v>42</v>
      </c>
      <c r="H425" s="131" t="s">
        <v>256</v>
      </c>
      <c r="I425" s="137"/>
      <c r="J425" s="137"/>
      <c r="K425" s="137"/>
      <c r="L425" s="117"/>
    </row>
    <row r="426" spans="1:12" s="118" customFormat="1" ht="20.25" customHeight="1" x14ac:dyDescent="0.25">
      <c r="A426" s="136"/>
      <c r="B426" s="136"/>
      <c r="C426" s="135"/>
      <c r="D426" s="135"/>
      <c r="E426" s="90">
        <v>32999</v>
      </c>
      <c r="F426" s="131"/>
      <c r="G426" s="12" t="s">
        <v>42</v>
      </c>
      <c r="H426" s="131" t="s">
        <v>239</v>
      </c>
      <c r="I426" s="137"/>
      <c r="J426" s="137"/>
      <c r="K426" s="137"/>
      <c r="L426" s="117"/>
    </row>
    <row r="427" spans="1:12" s="118" customFormat="1" ht="20.25" customHeight="1" x14ac:dyDescent="0.25">
      <c r="A427" s="136"/>
      <c r="B427" s="136"/>
      <c r="C427" s="135"/>
      <c r="D427" s="135"/>
      <c r="E427" s="11"/>
      <c r="F427" s="175">
        <v>329990</v>
      </c>
      <c r="G427" s="176" t="s">
        <v>42</v>
      </c>
      <c r="H427" s="177" t="s">
        <v>239</v>
      </c>
      <c r="I427" s="178"/>
      <c r="J427" s="178"/>
      <c r="K427" s="178"/>
      <c r="L427" s="117"/>
    </row>
    <row r="428" spans="1:12" s="118" customFormat="1" ht="23.1" customHeight="1" x14ac:dyDescent="0.25">
      <c r="A428" s="136"/>
      <c r="B428" s="136">
        <v>34</v>
      </c>
      <c r="C428" s="136"/>
      <c r="D428" s="136"/>
      <c r="E428" s="136"/>
      <c r="F428" s="136"/>
      <c r="G428" s="179" t="s">
        <v>42</v>
      </c>
      <c r="H428" s="131" t="s">
        <v>8</v>
      </c>
      <c r="I428" s="132">
        <f>I429</f>
        <v>1000</v>
      </c>
      <c r="J428" s="132">
        <f t="shared" ref="J428:K431" si="71">J429</f>
        <v>0</v>
      </c>
      <c r="K428" s="132">
        <f t="shared" si="71"/>
        <v>1000</v>
      </c>
      <c r="L428" s="117"/>
    </row>
    <row r="429" spans="1:12" s="118" customFormat="1" ht="20.25" customHeight="1" x14ac:dyDescent="0.25">
      <c r="A429" s="136"/>
      <c r="B429" s="136"/>
      <c r="C429" s="135">
        <v>343</v>
      </c>
      <c r="D429" s="135"/>
      <c r="E429" s="135"/>
      <c r="F429" s="136"/>
      <c r="G429" s="12" t="s">
        <v>42</v>
      </c>
      <c r="H429" s="131" t="s">
        <v>257</v>
      </c>
      <c r="I429" s="137">
        <f>I430</f>
        <v>1000</v>
      </c>
      <c r="J429" s="137">
        <f t="shared" si="71"/>
        <v>0</v>
      </c>
      <c r="K429" s="137">
        <f t="shared" si="71"/>
        <v>1000</v>
      </c>
      <c r="L429" s="117"/>
    </row>
    <row r="430" spans="1:12" s="118" customFormat="1" ht="20.25" customHeight="1" x14ac:dyDescent="0.25">
      <c r="A430" s="136"/>
      <c r="B430" s="136"/>
      <c r="C430" s="135"/>
      <c r="D430" s="135">
        <v>3431</v>
      </c>
      <c r="E430" s="135"/>
      <c r="F430" s="136"/>
      <c r="G430" s="12" t="s">
        <v>42</v>
      </c>
      <c r="H430" s="131" t="s">
        <v>258</v>
      </c>
      <c r="I430" s="137">
        <f>I431</f>
        <v>1000</v>
      </c>
      <c r="J430" s="137">
        <f t="shared" si="71"/>
        <v>0</v>
      </c>
      <c r="K430" s="137">
        <f t="shared" si="71"/>
        <v>1000</v>
      </c>
      <c r="L430" s="117"/>
    </row>
    <row r="431" spans="1:12" s="118" customFormat="1" ht="20.25" customHeight="1" x14ac:dyDescent="0.25">
      <c r="A431" s="136"/>
      <c r="B431" s="136"/>
      <c r="C431" s="135"/>
      <c r="D431" s="135"/>
      <c r="E431" s="90">
        <v>34311</v>
      </c>
      <c r="F431" s="131"/>
      <c r="G431" s="12" t="s">
        <v>42</v>
      </c>
      <c r="H431" s="131" t="s">
        <v>259</v>
      </c>
      <c r="I431" s="137">
        <f>I432</f>
        <v>1000</v>
      </c>
      <c r="J431" s="137">
        <f t="shared" si="71"/>
        <v>0</v>
      </c>
      <c r="K431" s="137">
        <f t="shared" si="71"/>
        <v>1000</v>
      </c>
      <c r="L431" s="117"/>
    </row>
    <row r="432" spans="1:12" s="118" customFormat="1" ht="20.25" customHeight="1" x14ac:dyDescent="0.25">
      <c r="A432" s="136"/>
      <c r="B432" s="136"/>
      <c r="C432" s="135"/>
      <c r="D432" s="135"/>
      <c r="E432" s="11"/>
      <c r="F432" s="175">
        <v>343110</v>
      </c>
      <c r="G432" s="176" t="s">
        <v>42</v>
      </c>
      <c r="H432" s="177" t="s">
        <v>259</v>
      </c>
      <c r="I432" s="178">
        <v>1000</v>
      </c>
      <c r="J432" s="178">
        <f>K432-I432</f>
        <v>0</v>
      </c>
      <c r="K432" s="178">
        <v>1000</v>
      </c>
      <c r="L432" s="117"/>
    </row>
    <row r="433" spans="1:12" s="118" customFormat="1" ht="20.25" customHeight="1" x14ac:dyDescent="0.25">
      <c r="A433" s="136"/>
      <c r="B433" s="136"/>
      <c r="C433" s="135"/>
      <c r="D433" s="135"/>
      <c r="E433" s="90">
        <v>34312</v>
      </c>
      <c r="F433" s="131"/>
      <c r="G433" s="12" t="s">
        <v>42</v>
      </c>
      <c r="H433" s="131" t="s">
        <v>260</v>
      </c>
      <c r="I433" s="137"/>
      <c r="J433" s="137"/>
      <c r="K433" s="137"/>
      <c r="L433" s="117"/>
    </row>
    <row r="434" spans="1:12" s="118" customFormat="1" ht="20.25" customHeight="1" x14ac:dyDescent="0.25">
      <c r="A434" s="136"/>
      <c r="B434" s="136"/>
      <c r="C434" s="135"/>
      <c r="D434" s="135"/>
      <c r="E434" s="11"/>
      <c r="F434" s="175">
        <v>343120</v>
      </c>
      <c r="G434" s="176" t="s">
        <v>42</v>
      </c>
      <c r="H434" s="177" t="s">
        <v>260</v>
      </c>
      <c r="I434" s="178"/>
      <c r="J434" s="178"/>
      <c r="K434" s="178"/>
      <c r="L434" s="117"/>
    </row>
    <row r="435" spans="1:12" s="118" customFormat="1" ht="20.25" customHeight="1" x14ac:dyDescent="0.25">
      <c r="A435" s="136"/>
      <c r="B435" s="136"/>
      <c r="C435" s="135"/>
      <c r="D435" s="135">
        <v>3433</v>
      </c>
      <c r="E435" s="11"/>
      <c r="F435" s="131"/>
      <c r="G435" s="12" t="s">
        <v>42</v>
      </c>
      <c r="H435" s="131" t="s">
        <v>261</v>
      </c>
      <c r="I435" s="137"/>
      <c r="J435" s="137"/>
      <c r="K435" s="137"/>
      <c r="L435" s="117"/>
    </row>
    <row r="436" spans="1:12" s="118" customFormat="1" ht="20.25" customHeight="1" x14ac:dyDescent="0.25">
      <c r="A436" s="136"/>
      <c r="B436" s="136"/>
      <c r="C436" s="135"/>
      <c r="D436" s="135"/>
      <c r="E436" s="90">
        <v>34333</v>
      </c>
      <c r="F436" s="131"/>
      <c r="G436" s="12" t="s">
        <v>42</v>
      </c>
      <c r="H436" s="131" t="s">
        <v>261</v>
      </c>
      <c r="I436" s="137"/>
      <c r="J436" s="137"/>
      <c r="K436" s="137"/>
      <c r="L436" s="117"/>
    </row>
    <row r="437" spans="1:12" s="118" customFormat="1" ht="20.25" customHeight="1" x14ac:dyDescent="0.25">
      <c r="A437" s="136"/>
      <c r="B437" s="136"/>
      <c r="C437" s="135"/>
      <c r="D437" s="135"/>
      <c r="E437" s="11"/>
      <c r="F437" s="175">
        <v>343330</v>
      </c>
      <c r="G437" s="176" t="s">
        <v>42</v>
      </c>
      <c r="H437" s="177" t="s">
        <v>261</v>
      </c>
      <c r="I437" s="178"/>
      <c r="J437" s="178"/>
      <c r="K437" s="178"/>
      <c r="L437" s="117"/>
    </row>
    <row r="438" spans="1:12" s="123" customFormat="1" ht="23.1" customHeight="1" x14ac:dyDescent="0.25">
      <c r="A438" s="119"/>
      <c r="B438" s="119"/>
      <c r="C438" s="119"/>
      <c r="D438" s="119"/>
      <c r="E438" s="119"/>
      <c r="F438" s="119" t="str">
        <f>+G438</f>
        <v>5.5.</v>
      </c>
      <c r="G438" s="120" t="s">
        <v>39</v>
      </c>
      <c r="H438" s="121" t="s">
        <v>108</v>
      </c>
      <c r="I438" s="122">
        <f>+I439</f>
        <v>17000</v>
      </c>
      <c r="J438" s="122">
        <f t="shared" ref="J438:K438" si="72">+J439</f>
        <v>0</v>
      </c>
      <c r="K438" s="122">
        <f t="shared" si="72"/>
        <v>17000</v>
      </c>
      <c r="L438" s="117"/>
    </row>
    <row r="439" spans="1:12" s="118" customFormat="1" ht="23.1" customHeight="1" x14ac:dyDescent="0.25">
      <c r="A439" s="124">
        <v>3</v>
      </c>
      <c r="B439" s="124"/>
      <c r="C439" s="124"/>
      <c r="D439" s="124"/>
      <c r="E439" s="124"/>
      <c r="F439" s="124"/>
      <c r="G439" s="179" t="s">
        <v>39</v>
      </c>
      <c r="H439" s="126" t="s">
        <v>18</v>
      </c>
      <c r="I439" s="127">
        <f>+I440+I454</f>
        <v>17000</v>
      </c>
      <c r="J439" s="127">
        <f t="shared" ref="J439:K439" si="73">+J440+J454</f>
        <v>0</v>
      </c>
      <c r="K439" s="127">
        <f t="shared" si="73"/>
        <v>17000</v>
      </c>
      <c r="L439" s="117"/>
    </row>
    <row r="440" spans="1:12" s="118" customFormat="1" ht="23.1" customHeight="1" x14ac:dyDescent="0.25">
      <c r="A440" s="128"/>
      <c r="B440" s="128">
        <v>31</v>
      </c>
      <c r="C440" s="128"/>
      <c r="D440" s="128"/>
      <c r="E440" s="128"/>
      <c r="F440" s="128"/>
      <c r="G440" s="179" t="s">
        <v>39</v>
      </c>
      <c r="H440" s="129" t="s">
        <v>6</v>
      </c>
      <c r="I440" s="132">
        <f>I441+I450</f>
        <v>16780</v>
      </c>
      <c r="J440" s="132">
        <f t="shared" ref="J440:K440" si="74">J441+J450</f>
        <v>0</v>
      </c>
      <c r="K440" s="132">
        <f t="shared" si="74"/>
        <v>16780</v>
      </c>
      <c r="L440" s="117"/>
    </row>
    <row r="441" spans="1:12" s="118" customFormat="1" ht="20.25" customHeight="1" x14ac:dyDescent="0.25">
      <c r="A441" s="128"/>
      <c r="B441" s="135"/>
      <c r="C441" s="135">
        <v>311</v>
      </c>
      <c r="D441" s="135"/>
      <c r="E441" s="135"/>
      <c r="F441" s="136"/>
      <c r="G441" s="12" t="s">
        <v>39</v>
      </c>
      <c r="H441" s="131" t="s">
        <v>128</v>
      </c>
      <c r="I441" s="137">
        <f>I442+I446</f>
        <v>16105</v>
      </c>
      <c r="J441" s="142">
        <f t="shared" ref="J441" si="75">J442+J446</f>
        <v>0</v>
      </c>
      <c r="K441" s="137">
        <f>K442+K446</f>
        <v>16105</v>
      </c>
      <c r="L441" s="117"/>
    </row>
    <row r="442" spans="1:12" s="118" customFormat="1" ht="20.25" customHeight="1" x14ac:dyDescent="0.25">
      <c r="A442" s="128"/>
      <c r="B442" s="135"/>
      <c r="C442" s="135"/>
      <c r="D442" s="135">
        <v>3111</v>
      </c>
      <c r="E442" s="135"/>
      <c r="F442" s="136"/>
      <c r="G442" s="12" t="s">
        <v>39</v>
      </c>
      <c r="H442" s="131" t="s">
        <v>129</v>
      </c>
      <c r="I442" s="137">
        <f>I443</f>
        <v>15105</v>
      </c>
      <c r="J442" s="142">
        <f t="shared" ref="J442:K442" si="76">J443</f>
        <v>0</v>
      </c>
      <c r="K442" s="137">
        <f t="shared" si="76"/>
        <v>15105</v>
      </c>
      <c r="L442" s="117"/>
    </row>
    <row r="443" spans="1:12" s="118" customFormat="1" ht="20.25" customHeight="1" x14ac:dyDescent="0.25">
      <c r="A443" s="128"/>
      <c r="B443" s="135"/>
      <c r="C443" s="135"/>
      <c r="D443" s="135"/>
      <c r="E443" s="135">
        <v>31111</v>
      </c>
      <c r="F443" s="136"/>
      <c r="G443" s="12" t="s">
        <v>39</v>
      </c>
      <c r="H443" s="131" t="s">
        <v>268</v>
      </c>
      <c r="I443" s="137">
        <f>I444+I445</f>
        <v>15105</v>
      </c>
      <c r="J443" s="142">
        <f t="shared" ref="J443:K443" si="77">J444+J445</f>
        <v>0</v>
      </c>
      <c r="K443" s="137">
        <f t="shared" si="77"/>
        <v>15105</v>
      </c>
      <c r="L443" s="117"/>
    </row>
    <row r="444" spans="1:12" s="118" customFormat="1" ht="20.25" customHeight="1" x14ac:dyDescent="0.25">
      <c r="A444" s="128"/>
      <c r="B444" s="135"/>
      <c r="C444" s="135"/>
      <c r="D444" s="135"/>
      <c r="E444" s="135"/>
      <c r="F444" s="175">
        <v>311110</v>
      </c>
      <c r="G444" s="176" t="s">
        <v>39</v>
      </c>
      <c r="H444" s="177" t="s">
        <v>279</v>
      </c>
      <c r="I444" s="178">
        <v>4105</v>
      </c>
      <c r="J444" s="178">
        <f>K444-I444</f>
        <v>0</v>
      </c>
      <c r="K444" s="178">
        <v>4105</v>
      </c>
      <c r="L444" s="117"/>
    </row>
    <row r="445" spans="1:12" s="118" customFormat="1" ht="20.25" customHeight="1" x14ac:dyDescent="0.25">
      <c r="A445" s="128"/>
      <c r="B445" s="135"/>
      <c r="C445" s="135"/>
      <c r="D445" s="135"/>
      <c r="E445" s="135"/>
      <c r="F445" s="175">
        <v>311114</v>
      </c>
      <c r="G445" s="176" t="s">
        <v>39</v>
      </c>
      <c r="H445" s="177" t="s">
        <v>280</v>
      </c>
      <c r="I445" s="178">
        <v>11000</v>
      </c>
      <c r="J445" s="178">
        <f>K445-I445</f>
        <v>0</v>
      </c>
      <c r="K445" s="178">
        <v>11000</v>
      </c>
      <c r="L445" s="117"/>
    </row>
    <row r="446" spans="1:12" s="118" customFormat="1" ht="20.25" customHeight="1" x14ac:dyDescent="0.25">
      <c r="A446" s="128"/>
      <c r="B446" s="135"/>
      <c r="C446" s="135"/>
      <c r="D446" s="135">
        <v>3114</v>
      </c>
      <c r="E446" s="135"/>
      <c r="F446" s="136"/>
      <c r="G446" s="12" t="s">
        <v>39</v>
      </c>
      <c r="H446" s="131" t="s">
        <v>138</v>
      </c>
      <c r="I446" s="137">
        <f>I447</f>
        <v>1000</v>
      </c>
      <c r="J446" s="142">
        <f t="shared" ref="J446:K446" si="78">J447</f>
        <v>0</v>
      </c>
      <c r="K446" s="137">
        <f t="shared" si="78"/>
        <v>1000</v>
      </c>
      <c r="L446" s="117"/>
    </row>
    <row r="447" spans="1:12" s="118" customFormat="1" ht="20.25" customHeight="1" x14ac:dyDescent="0.25">
      <c r="A447" s="128"/>
      <c r="B447" s="135"/>
      <c r="C447" s="135"/>
      <c r="D447" s="135"/>
      <c r="E447" s="135">
        <v>31141</v>
      </c>
      <c r="F447" s="136"/>
      <c r="G447" s="12" t="s">
        <v>39</v>
      </c>
      <c r="H447" s="131" t="s">
        <v>138</v>
      </c>
      <c r="I447" s="137">
        <f>I448+I449</f>
        <v>1000</v>
      </c>
      <c r="J447" s="142">
        <f>J448+J449</f>
        <v>0</v>
      </c>
      <c r="K447" s="137">
        <f>K448+K449</f>
        <v>1000</v>
      </c>
      <c r="L447" s="117"/>
    </row>
    <row r="448" spans="1:12" s="118" customFormat="1" ht="20.25" customHeight="1" x14ac:dyDescent="0.25">
      <c r="A448" s="128"/>
      <c r="B448" s="135"/>
      <c r="C448" s="135"/>
      <c r="D448" s="135"/>
      <c r="E448" s="135"/>
      <c r="F448" s="175">
        <v>311410</v>
      </c>
      <c r="G448" s="176" t="s">
        <v>39</v>
      </c>
      <c r="H448" s="177" t="s">
        <v>281</v>
      </c>
      <c r="I448" s="178">
        <v>0</v>
      </c>
      <c r="J448" s="178">
        <f>K448-I448</f>
        <v>0</v>
      </c>
      <c r="K448" s="178">
        <v>0</v>
      </c>
      <c r="L448" s="117"/>
    </row>
    <row r="449" spans="1:12" s="118" customFormat="1" ht="20.25" customHeight="1" x14ac:dyDescent="0.25">
      <c r="A449" s="128"/>
      <c r="B449" s="135"/>
      <c r="C449" s="135"/>
      <c r="D449" s="135"/>
      <c r="E449" s="135"/>
      <c r="F449" s="175">
        <v>311411</v>
      </c>
      <c r="G449" s="176" t="s">
        <v>39</v>
      </c>
      <c r="H449" s="177" t="s">
        <v>282</v>
      </c>
      <c r="I449" s="178">
        <v>1000</v>
      </c>
      <c r="J449" s="178">
        <f>K449-I449</f>
        <v>0</v>
      </c>
      <c r="K449" s="178">
        <v>1000</v>
      </c>
      <c r="L449" s="117"/>
    </row>
    <row r="450" spans="1:12" s="118" customFormat="1" ht="20.25" customHeight="1" x14ac:dyDescent="0.25">
      <c r="A450" s="128"/>
      <c r="B450" s="135"/>
      <c r="C450" s="135">
        <v>313</v>
      </c>
      <c r="D450" s="135"/>
      <c r="E450" s="135"/>
      <c r="F450" s="136"/>
      <c r="G450" s="12" t="s">
        <v>39</v>
      </c>
      <c r="H450" s="131" t="s">
        <v>149</v>
      </c>
      <c r="I450" s="137">
        <f>I451</f>
        <v>675</v>
      </c>
      <c r="J450" s="142">
        <f t="shared" ref="J450:K450" si="79">J451</f>
        <v>0</v>
      </c>
      <c r="K450" s="137">
        <f t="shared" si="79"/>
        <v>675</v>
      </c>
      <c r="L450" s="117"/>
    </row>
    <row r="451" spans="1:12" s="118" customFormat="1" ht="20.25" customHeight="1" x14ac:dyDescent="0.25">
      <c r="A451" s="128"/>
      <c r="B451" s="135"/>
      <c r="C451" s="135"/>
      <c r="D451" s="135">
        <v>3132</v>
      </c>
      <c r="E451" s="135"/>
      <c r="F451" s="136"/>
      <c r="G451" s="12" t="s">
        <v>39</v>
      </c>
      <c r="H451" s="131" t="s">
        <v>150</v>
      </c>
      <c r="I451" s="137">
        <f>I452</f>
        <v>675</v>
      </c>
      <c r="J451" s="142">
        <f>J452</f>
        <v>0</v>
      </c>
      <c r="K451" s="137">
        <f>K452</f>
        <v>675</v>
      </c>
      <c r="L451" s="117"/>
    </row>
    <row r="452" spans="1:12" s="118" customFormat="1" ht="20.25" customHeight="1" x14ac:dyDescent="0.25">
      <c r="A452" s="128"/>
      <c r="B452" s="135"/>
      <c r="C452" s="135"/>
      <c r="D452" s="135"/>
      <c r="E452" s="135">
        <v>31321</v>
      </c>
      <c r="F452" s="136"/>
      <c r="G452" s="12" t="s">
        <v>39</v>
      </c>
      <c r="H452" s="131" t="s">
        <v>150</v>
      </c>
      <c r="I452" s="137">
        <f>I453</f>
        <v>675</v>
      </c>
      <c r="J452" s="142">
        <f>J453</f>
        <v>0</v>
      </c>
      <c r="K452" s="137">
        <f>K453</f>
        <v>675</v>
      </c>
      <c r="L452" s="117"/>
    </row>
    <row r="453" spans="1:12" s="118" customFormat="1" ht="20.25" customHeight="1" x14ac:dyDescent="0.25">
      <c r="A453" s="128"/>
      <c r="B453" s="135"/>
      <c r="C453" s="135"/>
      <c r="D453" s="135"/>
      <c r="E453" s="135"/>
      <c r="F453" s="175">
        <v>313210</v>
      </c>
      <c r="G453" s="176" t="s">
        <v>39</v>
      </c>
      <c r="H453" s="177" t="s">
        <v>283</v>
      </c>
      <c r="I453" s="178">
        <v>675</v>
      </c>
      <c r="J453" s="178">
        <f>K453-I453</f>
        <v>0</v>
      </c>
      <c r="K453" s="178">
        <v>675</v>
      </c>
      <c r="L453" s="117"/>
    </row>
    <row r="454" spans="1:12" s="118" customFormat="1" ht="23.1" customHeight="1" x14ac:dyDescent="0.25">
      <c r="A454" s="128"/>
      <c r="B454" s="128">
        <v>32</v>
      </c>
      <c r="C454" s="128"/>
      <c r="D454" s="128"/>
      <c r="E454" s="128"/>
      <c r="F454" s="128"/>
      <c r="G454" s="179" t="s">
        <v>39</v>
      </c>
      <c r="H454" s="129" t="s">
        <v>7</v>
      </c>
      <c r="I454" s="132">
        <f>I455</f>
        <v>220</v>
      </c>
      <c r="J454" s="132">
        <f t="shared" ref="J454:K454" si="80">J455</f>
        <v>0</v>
      </c>
      <c r="K454" s="132">
        <f t="shared" si="80"/>
        <v>220</v>
      </c>
      <c r="L454" s="117"/>
    </row>
    <row r="455" spans="1:12" s="118" customFormat="1" ht="20.25" customHeight="1" x14ac:dyDescent="0.25">
      <c r="A455" s="128"/>
      <c r="B455" s="135"/>
      <c r="C455" s="135">
        <v>322</v>
      </c>
      <c r="D455" s="135"/>
      <c r="E455" s="135"/>
      <c r="F455" s="136"/>
      <c r="G455" s="12" t="s">
        <v>39</v>
      </c>
      <c r="H455" s="131" t="s">
        <v>165</v>
      </c>
      <c r="I455" s="137">
        <f>I456+I459</f>
        <v>220</v>
      </c>
      <c r="J455" s="142">
        <f t="shared" ref="J455" si="81">J456+J459</f>
        <v>0</v>
      </c>
      <c r="K455" s="137">
        <f>K456+K459</f>
        <v>220</v>
      </c>
      <c r="L455" s="117"/>
    </row>
    <row r="456" spans="1:12" s="118" customFormat="1" ht="20.25" customHeight="1" x14ac:dyDescent="0.25">
      <c r="A456" s="128"/>
      <c r="B456" s="135"/>
      <c r="C456" s="135"/>
      <c r="D456" s="135">
        <v>3221</v>
      </c>
      <c r="E456" s="135"/>
      <c r="F456" s="136"/>
      <c r="G456" s="12" t="s">
        <v>39</v>
      </c>
      <c r="H456" s="131" t="s">
        <v>166</v>
      </c>
      <c r="I456" s="137">
        <f>I457</f>
        <v>60</v>
      </c>
      <c r="J456" s="142">
        <f t="shared" ref="J456:K456" si="82">J457</f>
        <v>0</v>
      </c>
      <c r="K456" s="137">
        <f t="shared" si="82"/>
        <v>60</v>
      </c>
      <c r="L456" s="117"/>
    </row>
    <row r="457" spans="1:12" s="118" customFormat="1" ht="20.25" customHeight="1" x14ac:dyDescent="0.25">
      <c r="A457" s="128"/>
      <c r="B457" s="135"/>
      <c r="C457" s="135"/>
      <c r="D457" s="135"/>
      <c r="E457" s="90">
        <v>32211</v>
      </c>
      <c r="F457" s="131"/>
      <c r="G457" s="12" t="s">
        <v>39</v>
      </c>
      <c r="H457" s="131" t="s">
        <v>167</v>
      </c>
      <c r="I457" s="137">
        <f>I458</f>
        <v>60</v>
      </c>
      <c r="J457" s="142">
        <f>J458</f>
        <v>0</v>
      </c>
      <c r="K457" s="137">
        <f>K458</f>
        <v>60</v>
      </c>
      <c r="L457" s="117"/>
    </row>
    <row r="458" spans="1:12" s="118" customFormat="1" ht="20.25" customHeight="1" x14ac:dyDescent="0.25">
      <c r="A458" s="128"/>
      <c r="B458" s="135"/>
      <c r="C458" s="135"/>
      <c r="D458" s="135"/>
      <c r="E458" s="11"/>
      <c r="F458" s="175">
        <v>322110</v>
      </c>
      <c r="G458" s="176" t="s">
        <v>39</v>
      </c>
      <c r="H458" s="177" t="s">
        <v>284</v>
      </c>
      <c r="I458" s="178">
        <v>60</v>
      </c>
      <c r="J458" s="178">
        <f>K458-I458</f>
        <v>0</v>
      </c>
      <c r="K458" s="178">
        <v>60</v>
      </c>
      <c r="L458" s="117"/>
    </row>
    <row r="459" spans="1:12" s="118" customFormat="1" ht="20.25" customHeight="1" x14ac:dyDescent="0.25">
      <c r="A459" s="128"/>
      <c r="B459" s="135"/>
      <c r="C459" s="135"/>
      <c r="D459" s="135">
        <v>3222</v>
      </c>
      <c r="E459" s="135"/>
      <c r="F459" s="136"/>
      <c r="G459" s="12" t="s">
        <v>39</v>
      </c>
      <c r="H459" s="131" t="s">
        <v>178</v>
      </c>
      <c r="I459" s="137">
        <f t="shared" ref="I459:K460" si="83">I460</f>
        <v>160</v>
      </c>
      <c r="J459" s="142">
        <f t="shared" si="83"/>
        <v>0</v>
      </c>
      <c r="K459" s="137">
        <f t="shared" si="83"/>
        <v>160</v>
      </c>
      <c r="L459" s="117"/>
    </row>
    <row r="460" spans="1:12" s="118" customFormat="1" ht="20.25" customHeight="1" x14ac:dyDescent="0.25">
      <c r="A460" s="128"/>
      <c r="B460" s="135"/>
      <c r="C460" s="135"/>
      <c r="D460" s="135"/>
      <c r="E460" s="90">
        <v>32222</v>
      </c>
      <c r="F460" s="131"/>
      <c r="G460" s="12" t="s">
        <v>39</v>
      </c>
      <c r="H460" s="131" t="s">
        <v>181</v>
      </c>
      <c r="I460" s="137">
        <f t="shared" si="83"/>
        <v>160</v>
      </c>
      <c r="J460" s="142">
        <f t="shared" si="83"/>
        <v>0</v>
      </c>
      <c r="K460" s="137">
        <f t="shared" si="83"/>
        <v>160</v>
      </c>
      <c r="L460" s="117"/>
    </row>
    <row r="461" spans="1:12" s="118" customFormat="1" ht="20.25" customHeight="1" x14ac:dyDescent="0.25">
      <c r="A461" s="128"/>
      <c r="B461" s="135"/>
      <c r="C461" s="135"/>
      <c r="D461" s="135"/>
      <c r="E461" s="11"/>
      <c r="F461" s="175">
        <v>322220</v>
      </c>
      <c r="G461" s="176" t="s">
        <v>39</v>
      </c>
      <c r="H461" s="177" t="s">
        <v>181</v>
      </c>
      <c r="I461" s="178">
        <v>160</v>
      </c>
      <c r="J461" s="178">
        <f>K461-I461</f>
        <v>0</v>
      </c>
      <c r="K461" s="178">
        <v>160</v>
      </c>
      <c r="L461" s="117"/>
    </row>
    <row r="462" spans="1:12" s="118" customFormat="1" ht="34.5" customHeight="1" x14ac:dyDescent="0.25">
      <c r="A462" s="348" t="s">
        <v>106</v>
      </c>
      <c r="B462" s="349"/>
      <c r="C462" s="349"/>
      <c r="D462" s="349"/>
      <c r="E462" s="349"/>
      <c r="F462" s="349"/>
      <c r="G462" s="350"/>
      <c r="H462" s="115" t="s">
        <v>102</v>
      </c>
      <c r="I462" s="116">
        <f>+I463+I502+I533+I540</f>
        <v>925718</v>
      </c>
      <c r="J462" s="116">
        <f>+J463+J502+J533+J540</f>
        <v>0</v>
      </c>
      <c r="K462" s="116">
        <f>+K463+K502+K533+K540</f>
        <v>925718</v>
      </c>
    </row>
    <row r="463" spans="1:12" s="123" customFormat="1" ht="23.1" customHeight="1" x14ac:dyDescent="0.25">
      <c r="A463" s="119"/>
      <c r="B463" s="119"/>
      <c r="C463" s="119"/>
      <c r="D463" s="119"/>
      <c r="E463" s="119"/>
      <c r="F463" s="119" t="str">
        <f>+G463</f>
        <v>3.1.</v>
      </c>
      <c r="G463" s="120" t="s">
        <v>41</v>
      </c>
      <c r="H463" s="121" t="s">
        <v>20</v>
      </c>
      <c r="I463" s="122">
        <f>+I464</f>
        <v>138323</v>
      </c>
      <c r="J463" s="122">
        <f t="shared" ref="J463:K463" si="84">+J464</f>
        <v>0</v>
      </c>
      <c r="K463" s="122">
        <f t="shared" si="84"/>
        <v>138323</v>
      </c>
      <c r="L463" s="117"/>
    </row>
    <row r="464" spans="1:12" s="123" customFormat="1" ht="23.1" customHeight="1" x14ac:dyDescent="0.25">
      <c r="A464" s="124">
        <v>4</v>
      </c>
      <c r="B464" s="124"/>
      <c r="C464" s="124"/>
      <c r="D464" s="124"/>
      <c r="E464" s="124"/>
      <c r="F464" s="124"/>
      <c r="G464" s="179" t="s">
        <v>41</v>
      </c>
      <c r="H464" s="126" t="s">
        <v>21</v>
      </c>
      <c r="I464" s="127">
        <f>+I465+I470+I497</f>
        <v>138323</v>
      </c>
      <c r="J464" s="127">
        <f>+J465+J470+J497</f>
        <v>0</v>
      </c>
      <c r="K464" s="127">
        <f>+K465+K470+K497</f>
        <v>138323</v>
      </c>
      <c r="L464" s="117"/>
    </row>
    <row r="465" spans="1:12" s="118" customFormat="1" ht="20.25" customHeight="1" x14ac:dyDescent="0.25">
      <c r="A465" s="143"/>
      <c r="B465" s="128">
        <v>41</v>
      </c>
      <c r="C465" s="128"/>
      <c r="D465" s="128"/>
      <c r="E465" s="128"/>
      <c r="F465" s="128"/>
      <c r="G465" s="179" t="s">
        <v>41</v>
      </c>
      <c r="H465" s="129" t="s">
        <v>11</v>
      </c>
      <c r="I465" s="132">
        <f t="shared" ref="I465:K467" si="85">I466</f>
        <v>0</v>
      </c>
      <c r="J465" s="132">
        <f t="shared" si="85"/>
        <v>0</v>
      </c>
      <c r="K465" s="132">
        <f t="shared" si="85"/>
        <v>0</v>
      </c>
      <c r="L465" s="117"/>
    </row>
    <row r="466" spans="1:12" s="118" customFormat="1" ht="20.25" customHeight="1" x14ac:dyDescent="0.25">
      <c r="A466" s="143"/>
      <c r="B466" s="135"/>
      <c r="C466" s="135">
        <v>412</v>
      </c>
      <c r="D466" s="135"/>
      <c r="E466" s="135"/>
      <c r="F466" s="136"/>
      <c r="G466" s="12" t="s">
        <v>41</v>
      </c>
      <c r="H466" s="131" t="s">
        <v>285</v>
      </c>
      <c r="I466" s="137">
        <f t="shared" si="85"/>
        <v>0</v>
      </c>
      <c r="J466" s="137">
        <f t="shared" si="85"/>
        <v>0</v>
      </c>
      <c r="K466" s="137">
        <f t="shared" si="85"/>
        <v>0</v>
      </c>
      <c r="L466" s="117"/>
    </row>
    <row r="467" spans="1:12" s="118" customFormat="1" ht="20.25" customHeight="1" x14ac:dyDescent="0.25">
      <c r="A467" s="143"/>
      <c r="B467" s="135"/>
      <c r="C467" s="135"/>
      <c r="D467" s="135">
        <v>4123</v>
      </c>
      <c r="E467" s="135"/>
      <c r="F467" s="136"/>
      <c r="G467" s="144" t="s">
        <v>41</v>
      </c>
      <c r="H467" s="131" t="s">
        <v>215</v>
      </c>
      <c r="I467" s="137">
        <f t="shared" si="85"/>
        <v>0</v>
      </c>
      <c r="J467" s="137">
        <f t="shared" si="85"/>
        <v>0</v>
      </c>
      <c r="K467" s="137">
        <f t="shared" si="85"/>
        <v>0</v>
      </c>
      <c r="L467" s="117"/>
    </row>
    <row r="468" spans="1:12" s="118" customFormat="1" ht="20.25" customHeight="1" x14ac:dyDescent="0.25">
      <c r="A468" s="143"/>
      <c r="B468" s="135"/>
      <c r="C468" s="135"/>
      <c r="D468" s="135"/>
      <c r="E468" s="90">
        <v>41231</v>
      </c>
      <c r="F468" s="131"/>
      <c r="G468" s="144" t="s">
        <v>41</v>
      </c>
      <c r="H468" s="131" t="s">
        <v>215</v>
      </c>
      <c r="I468" s="137">
        <f>I469</f>
        <v>0</v>
      </c>
      <c r="J468" s="137">
        <f>J469</f>
        <v>0</v>
      </c>
      <c r="K468" s="137">
        <f>K469</f>
        <v>0</v>
      </c>
      <c r="L468" s="117"/>
    </row>
    <row r="469" spans="1:12" s="118" customFormat="1" ht="20.25" customHeight="1" x14ac:dyDescent="0.25">
      <c r="A469" s="143"/>
      <c r="B469" s="135"/>
      <c r="C469" s="135"/>
      <c r="D469" s="135"/>
      <c r="E469" s="11"/>
      <c r="F469" s="175">
        <v>412310</v>
      </c>
      <c r="G469" s="176" t="s">
        <v>41</v>
      </c>
      <c r="H469" s="177" t="s">
        <v>215</v>
      </c>
      <c r="I469" s="178">
        <v>0</v>
      </c>
      <c r="J469" s="178">
        <f>K469-I469</f>
        <v>0</v>
      </c>
      <c r="K469" s="178">
        <v>0</v>
      </c>
      <c r="L469" s="117"/>
    </row>
    <row r="470" spans="1:12" s="118" customFormat="1" ht="23.1" customHeight="1" x14ac:dyDescent="0.25">
      <c r="A470" s="145"/>
      <c r="B470" s="128">
        <v>42</v>
      </c>
      <c r="C470" s="128"/>
      <c r="D470" s="128"/>
      <c r="E470" s="128"/>
      <c r="F470" s="128"/>
      <c r="G470" s="179" t="s">
        <v>41</v>
      </c>
      <c r="H470" s="129" t="s">
        <v>12</v>
      </c>
      <c r="I470" s="132">
        <f>I471+I489+I493</f>
        <v>87323</v>
      </c>
      <c r="J470" s="132">
        <f>J471+J489+J493</f>
        <v>0</v>
      </c>
      <c r="K470" s="132">
        <f>K471+K489+K493</f>
        <v>87323</v>
      </c>
      <c r="L470" s="117"/>
    </row>
    <row r="471" spans="1:12" s="118" customFormat="1" ht="20.25" customHeight="1" x14ac:dyDescent="0.25">
      <c r="A471" s="145"/>
      <c r="B471" s="135"/>
      <c r="C471" s="135">
        <v>422</v>
      </c>
      <c r="D471" s="135"/>
      <c r="E471" s="135"/>
      <c r="F471" s="136"/>
      <c r="G471" s="12" t="s">
        <v>41</v>
      </c>
      <c r="H471" s="131" t="s">
        <v>286</v>
      </c>
      <c r="I471" s="137">
        <f>I472+I482+I479</f>
        <v>87323</v>
      </c>
      <c r="J471" s="137">
        <f>J472+J482+J479</f>
        <v>0</v>
      </c>
      <c r="K471" s="137">
        <f>K472+K482+K479</f>
        <v>87323</v>
      </c>
      <c r="L471" s="117"/>
    </row>
    <row r="472" spans="1:12" s="118" customFormat="1" ht="20.25" customHeight="1" x14ac:dyDescent="0.25">
      <c r="A472" s="145"/>
      <c r="B472" s="135"/>
      <c r="C472" s="135"/>
      <c r="D472" s="135">
        <v>4221</v>
      </c>
      <c r="E472" s="135"/>
      <c r="F472" s="136"/>
      <c r="G472" s="12" t="s">
        <v>41</v>
      </c>
      <c r="H472" s="131" t="s">
        <v>287</v>
      </c>
      <c r="I472" s="137">
        <f>I473+I475+I477</f>
        <v>0</v>
      </c>
      <c r="J472" s="137">
        <f>J473+J475+J477</f>
        <v>0</v>
      </c>
      <c r="K472" s="137">
        <f>K473+K475+K477</f>
        <v>0</v>
      </c>
      <c r="L472" s="117"/>
    </row>
    <row r="473" spans="1:12" s="118" customFormat="1" ht="20.25" customHeight="1" x14ac:dyDescent="0.25">
      <c r="A473" s="145"/>
      <c r="B473" s="135"/>
      <c r="C473" s="135"/>
      <c r="D473" s="135"/>
      <c r="E473" s="90">
        <v>42211</v>
      </c>
      <c r="F473" s="131"/>
      <c r="G473" s="12" t="s">
        <v>41</v>
      </c>
      <c r="H473" s="131" t="s">
        <v>288</v>
      </c>
      <c r="I473" s="137">
        <f>I474</f>
        <v>0</v>
      </c>
      <c r="J473" s="137">
        <f t="shared" ref="J473:K473" si="86">J474</f>
        <v>0</v>
      </c>
      <c r="K473" s="137">
        <f t="shared" si="86"/>
        <v>0</v>
      </c>
      <c r="L473" s="117"/>
    </row>
    <row r="474" spans="1:12" s="118" customFormat="1" ht="20.25" customHeight="1" x14ac:dyDescent="0.25">
      <c r="A474" s="145"/>
      <c r="B474" s="135"/>
      <c r="C474" s="135"/>
      <c r="D474" s="135"/>
      <c r="E474" s="11"/>
      <c r="F474" s="175">
        <v>422110</v>
      </c>
      <c r="G474" s="176" t="s">
        <v>41</v>
      </c>
      <c r="H474" s="177" t="s">
        <v>288</v>
      </c>
      <c r="I474" s="178">
        <v>0</v>
      </c>
      <c r="J474" s="178">
        <f>K474-I474</f>
        <v>0</v>
      </c>
      <c r="K474" s="178">
        <v>0</v>
      </c>
      <c r="L474" s="117"/>
    </row>
    <row r="475" spans="1:12" s="118" customFormat="1" ht="20.25" customHeight="1" x14ac:dyDescent="0.25">
      <c r="A475" s="145"/>
      <c r="B475" s="135"/>
      <c r="C475" s="135"/>
      <c r="D475" s="135"/>
      <c r="E475" s="90">
        <v>42212</v>
      </c>
      <c r="F475" s="131"/>
      <c r="G475" s="12" t="s">
        <v>41</v>
      </c>
      <c r="H475" s="131" t="s">
        <v>289</v>
      </c>
      <c r="I475" s="137">
        <f>I476</f>
        <v>0</v>
      </c>
      <c r="J475" s="137">
        <f>J476</f>
        <v>0</v>
      </c>
      <c r="K475" s="137">
        <f>K476</f>
        <v>0</v>
      </c>
      <c r="L475" s="117"/>
    </row>
    <row r="476" spans="1:12" s="118" customFormat="1" ht="20.25" customHeight="1" x14ac:dyDescent="0.25">
      <c r="A476" s="145"/>
      <c r="B476" s="135"/>
      <c r="C476" s="135"/>
      <c r="D476" s="135"/>
      <c r="E476" s="11"/>
      <c r="F476" s="175">
        <v>422120</v>
      </c>
      <c r="G476" s="176" t="s">
        <v>41</v>
      </c>
      <c r="H476" s="177" t="s">
        <v>289</v>
      </c>
      <c r="I476" s="178">
        <v>0</v>
      </c>
      <c r="J476" s="178">
        <f>K476-I476</f>
        <v>0</v>
      </c>
      <c r="K476" s="178">
        <v>0</v>
      </c>
      <c r="L476" s="117"/>
    </row>
    <row r="477" spans="1:12" s="118" customFormat="1" ht="20.25" customHeight="1" x14ac:dyDescent="0.25">
      <c r="A477" s="145"/>
      <c r="B477" s="135"/>
      <c r="C477" s="135"/>
      <c r="D477" s="135"/>
      <c r="E477" s="90">
        <v>42219</v>
      </c>
      <c r="F477" s="131"/>
      <c r="G477" s="12" t="s">
        <v>41</v>
      </c>
      <c r="H477" s="131" t="s">
        <v>290</v>
      </c>
      <c r="I477" s="137">
        <f>I478</f>
        <v>0</v>
      </c>
      <c r="J477" s="137">
        <f t="shared" ref="J477:K477" si="87">J478</f>
        <v>0</v>
      </c>
      <c r="K477" s="137">
        <f t="shared" si="87"/>
        <v>0</v>
      </c>
      <c r="L477" s="117"/>
    </row>
    <row r="478" spans="1:12" s="118" customFormat="1" ht="20.25" customHeight="1" x14ac:dyDescent="0.25">
      <c r="A478" s="145"/>
      <c r="B478" s="135"/>
      <c r="C478" s="135"/>
      <c r="D478" s="135"/>
      <c r="E478" s="11"/>
      <c r="F478" s="175">
        <v>422190</v>
      </c>
      <c r="G478" s="176" t="s">
        <v>41</v>
      </c>
      <c r="H478" s="177" t="s">
        <v>290</v>
      </c>
      <c r="I478" s="178">
        <v>0</v>
      </c>
      <c r="J478" s="178">
        <f>K478-I478</f>
        <v>0</v>
      </c>
      <c r="K478" s="178">
        <v>0</v>
      </c>
      <c r="L478" s="117"/>
    </row>
    <row r="479" spans="1:12" s="118" customFormat="1" ht="20.25" customHeight="1" x14ac:dyDescent="0.25">
      <c r="A479" s="145"/>
      <c r="B479" s="135"/>
      <c r="C479" s="135"/>
      <c r="D479" s="168">
        <v>4223</v>
      </c>
      <c r="E479" s="168"/>
      <c r="F479" s="168"/>
      <c r="G479" s="12" t="s">
        <v>41</v>
      </c>
      <c r="H479" s="169" t="s">
        <v>291</v>
      </c>
      <c r="I479" s="137">
        <f t="shared" ref="I479:K480" si="88">I480</f>
        <v>0</v>
      </c>
      <c r="J479" s="137">
        <f t="shared" si="88"/>
        <v>0</v>
      </c>
      <c r="K479" s="137">
        <f t="shared" si="88"/>
        <v>0</v>
      </c>
      <c r="L479" s="117"/>
    </row>
    <row r="480" spans="1:12" s="118" customFormat="1" ht="20.25" customHeight="1" x14ac:dyDescent="0.25">
      <c r="A480" s="145"/>
      <c r="B480" s="135"/>
      <c r="C480" s="135"/>
      <c r="D480" s="168"/>
      <c r="E480" s="168">
        <v>42231</v>
      </c>
      <c r="F480" s="168"/>
      <c r="G480" s="12" t="s">
        <v>41</v>
      </c>
      <c r="H480" s="169" t="s">
        <v>292</v>
      </c>
      <c r="I480" s="137">
        <f t="shared" si="88"/>
        <v>0</v>
      </c>
      <c r="J480" s="137">
        <f t="shared" si="88"/>
        <v>0</v>
      </c>
      <c r="K480" s="137">
        <f t="shared" si="88"/>
        <v>0</v>
      </c>
      <c r="L480" s="117"/>
    </row>
    <row r="481" spans="1:12" s="118" customFormat="1" ht="20.25" customHeight="1" x14ac:dyDescent="0.25">
      <c r="A481" s="145"/>
      <c r="B481" s="135"/>
      <c r="C481" s="135"/>
      <c r="D481" s="168"/>
      <c r="E481" s="168"/>
      <c r="F481" s="175">
        <v>422310</v>
      </c>
      <c r="G481" s="176" t="s">
        <v>41</v>
      </c>
      <c r="H481" s="177" t="s">
        <v>292</v>
      </c>
      <c r="I481" s="178">
        <v>0</v>
      </c>
      <c r="J481" s="178">
        <f>K481-I481</f>
        <v>0</v>
      </c>
      <c r="K481" s="178">
        <v>0</v>
      </c>
      <c r="L481" s="117"/>
    </row>
    <row r="482" spans="1:12" s="118" customFormat="1" ht="20.25" customHeight="1" x14ac:dyDescent="0.25">
      <c r="A482" s="145"/>
      <c r="B482" s="135"/>
      <c r="C482" s="135"/>
      <c r="D482" s="135">
        <v>4224</v>
      </c>
      <c r="E482" s="135"/>
      <c r="F482" s="136"/>
      <c r="G482" s="12" t="s">
        <v>41</v>
      </c>
      <c r="H482" s="131" t="s">
        <v>293</v>
      </c>
      <c r="I482" s="137">
        <f>I483+I485</f>
        <v>87323</v>
      </c>
      <c r="J482" s="137">
        <f>J483+J485</f>
        <v>0</v>
      </c>
      <c r="K482" s="137">
        <f>K483+K485</f>
        <v>87323</v>
      </c>
      <c r="L482" s="117"/>
    </row>
    <row r="483" spans="1:12" s="118" customFormat="1" ht="20.25" customHeight="1" x14ac:dyDescent="0.25">
      <c r="A483" s="145"/>
      <c r="B483" s="135"/>
      <c r="C483" s="135"/>
      <c r="D483" s="135"/>
      <c r="E483" s="90">
        <v>42241</v>
      </c>
      <c r="F483" s="131"/>
      <c r="G483" s="12" t="s">
        <v>41</v>
      </c>
      <c r="H483" s="131" t="s">
        <v>294</v>
      </c>
      <c r="I483" s="137">
        <f>I484</f>
        <v>0</v>
      </c>
      <c r="J483" s="137">
        <f>J484</f>
        <v>0</v>
      </c>
      <c r="K483" s="137">
        <f>K484</f>
        <v>0</v>
      </c>
      <c r="L483" s="117"/>
    </row>
    <row r="484" spans="1:12" s="118" customFormat="1" ht="20.25" customHeight="1" x14ac:dyDescent="0.25">
      <c r="A484" s="145"/>
      <c r="B484" s="135"/>
      <c r="C484" s="135"/>
      <c r="D484" s="135"/>
      <c r="E484" s="11"/>
      <c r="F484" s="175">
        <v>422410</v>
      </c>
      <c r="G484" s="176" t="s">
        <v>41</v>
      </c>
      <c r="H484" s="177" t="s">
        <v>294</v>
      </c>
      <c r="I484" s="178">
        <v>0</v>
      </c>
      <c r="J484" s="178">
        <f>K484-I484</f>
        <v>0</v>
      </c>
      <c r="K484" s="178">
        <v>0</v>
      </c>
      <c r="L484" s="117"/>
    </row>
    <row r="485" spans="1:12" s="118" customFormat="1" ht="20.25" customHeight="1" x14ac:dyDescent="0.25">
      <c r="A485" s="145"/>
      <c r="B485" s="135"/>
      <c r="C485" s="135"/>
      <c r="D485" s="135"/>
      <c r="E485" s="90">
        <v>42242</v>
      </c>
      <c r="F485" s="131"/>
      <c r="G485" s="12" t="s">
        <v>41</v>
      </c>
      <c r="H485" s="131" t="s">
        <v>295</v>
      </c>
      <c r="I485" s="137">
        <f>I486</f>
        <v>87323</v>
      </c>
      <c r="J485" s="137">
        <f>J486</f>
        <v>0</v>
      </c>
      <c r="K485" s="137">
        <f>K486</f>
        <v>87323</v>
      </c>
      <c r="L485" s="117"/>
    </row>
    <row r="486" spans="1:12" s="118" customFormat="1" ht="20.25" customHeight="1" x14ac:dyDescent="0.25">
      <c r="A486" s="141"/>
      <c r="B486" s="135"/>
      <c r="C486" s="135"/>
      <c r="D486" s="135"/>
      <c r="E486" s="11"/>
      <c r="F486" s="175">
        <v>422420</v>
      </c>
      <c r="G486" s="176" t="s">
        <v>41</v>
      </c>
      <c r="H486" s="177" t="s">
        <v>295</v>
      </c>
      <c r="I486" s="178">
        <f>160000-62677+1000-11000</f>
        <v>87323</v>
      </c>
      <c r="J486" s="178">
        <f>K486-I486</f>
        <v>0</v>
      </c>
      <c r="K486" s="178">
        <f>160000-62677+1000-11000</f>
        <v>87323</v>
      </c>
      <c r="L486" s="117"/>
    </row>
    <row r="487" spans="1:12" s="118" customFormat="1" ht="20.25" customHeight="1" x14ac:dyDescent="0.25">
      <c r="A487" s="145"/>
      <c r="B487" s="135"/>
      <c r="C487" s="135"/>
      <c r="D487" s="135">
        <v>4225</v>
      </c>
      <c r="E487" s="11"/>
      <c r="F487" s="131"/>
      <c r="G487" s="12" t="s">
        <v>41</v>
      </c>
      <c r="H487" s="131" t="s">
        <v>296</v>
      </c>
      <c r="I487" s="137"/>
      <c r="J487" s="137"/>
      <c r="K487" s="137"/>
      <c r="L487" s="117"/>
    </row>
    <row r="488" spans="1:12" s="118" customFormat="1" ht="20.25" customHeight="1" x14ac:dyDescent="0.25">
      <c r="A488" s="145"/>
      <c r="B488" s="135"/>
      <c r="C488" s="135"/>
      <c r="D488" s="135">
        <v>4227</v>
      </c>
      <c r="E488" s="11"/>
      <c r="F488" s="131"/>
      <c r="G488" s="12" t="s">
        <v>41</v>
      </c>
      <c r="H488" s="131" t="s">
        <v>297</v>
      </c>
      <c r="I488" s="137"/>
      <c r="J488" s="137"/>
      <c r="K488" s="137"/>
      <c r="L488" s="117"/>
    </row>
    <row r="489" spans="1:12" s="118" customFormat="1" ht="20.25" customHeight="1" x14ac:dyDescent="0.25">
      <c r="A489" s="145"/>
      <c r="B489" s="135"/>
      <c r="C489" s="135">
        <v>423</v>
      </c>
      <c r="D489" s="135"/>
      <c r="E489" s="135"/>
      <c r="F489" s="136"/>
      <c r="G489" s="12" t="s">
        <v>41</v>
      </c>
      <c r="H489" s="131" t="s">
        <v>298</v>
      </c>
      <c r="I489" s="137">
        <f t="shared" ref="I489:K490" si="89">I490</f>
        <v>0</v>
      </c>
      <c r="J489" s="137">
        <f t="shared" si="89"/>
        <v>0</v>
      </c>
      <c r="K489" s="137">
        <f t="shared" si="89"/>
        <v>0</v>
      </c>
      <c r="L489" s="117"/>
    </row>
    <row r="490" spans="1:12" s="118" customFormat="1" ht="20.25" customHeight="1" x14ac:dyDescent="0.25">
      <c r="A490" s="145"/>
      <c r="B490" s="135"/>
      <c r="C490" s="135"/>
      <c r="D490" s="135">
        <v>4231</v>
      </c>
      <c r="E490" s="135"/>
      <c r="F490" s="136"/>
      <c r="G490" s="12" t="s">
        <v>41</v>
      </c>
      <c r="H490" s="131" t="s">
        <v>299</v>
      </c>
      <c r="I490" s="137">
        <f t="shared" si="89"/>
        <v>0</v>
      </c>
      <c r="J490" s="137">
        <f t="shared" si="89"/>
        <v>0</v>
      </c>
      <c r="K490" s="137">
        <f t="shared" si="89"/>
        <v>0</v>
      </c>
      <c r="L490" s="117"/>
    </row>
    <row r="491" spans="1:12" s="118" customFormat="1" ht="20.25" customHeight="1" x14ac:dyDescent="0.25">
      <c r="A491" s="145"/>
      <c r="B491" s="135"/>
      <c r="C491" s="135"/>
      <c r="D491" s="135"/>
      <c r="E491" s="90">
        <v>42311</v>
      </c>
      <c r="F491" s="131"/>
      <c r="G491" s="12" t="s">
        <v>41</v>
      </c>
      <c r="H491" s="131" t="s">
        <v>300</v>
      </c>
      <c r="I491" s="137">
        <f>I492</f>
        <v>0</v>
      </c>
      <c r="J491" s="137">
        <f>J492</f>
        <v>0</v>
      </c>
      <c r="K491" s="137">
        <f>K492</f>
        <v>0</v>
      </c>
      <c r="L491" s="117"/>
    </row>
    <row r="492" spans="1:12" s="118" customFormat="1" ht="20.25" customHeight="1" x14ac:dyDescent="0.25">
      <c r="A492" s="145"/>
      <c r="B492" s="135"/>
      <c r="C492" s="135"/>
      <c r="D492" s="135"/>
      <c r="E492" s="11"/>
      <c r="F492" s="175">
        <v>423110</v>
      </c>
      <c r="G492" s="176" t="s">
        <v>41</v>
      </c>
      <c r="H492" s="177" t="s">
        <v>300</v>
      </c>
      <c r="I492" s="178">
        <v>0</v>
      </c>
      <c r="J492" s="178">
        <f>K492-I492</f>
        <v>0</v>
      </c>
      <c r="K492" s="178">
        <v>0</v>
      </c>
      <c r="L492" s="117"/>
    </row>
    <row r="493" spans="1:12" s="118" customFormat="1" ht="20.25" customHeight="1" x14ac:dyDescent="0.25">
      <c r="A493" s="145"/>
      <c r="B493" s="135"/>
      <c r="C493" s="135">
        <v>426</v>
      </c>
      <c r="D493" s="135"/>
      <c r="E493" s="135"/>
      <c r="F493" s="136"/>
      <c r="G493" s="12" t="s">
        <v>41</v>
      </c>
      <c r="H493" s="138" t="s">
        <v>301</v>
      </c>
      <c r="I493" s="137">
        <f t="shared" ref="I493:K495" si="90">I494</f>
        <v>0</v>
      </c>
      <c r="J493" s="137">
        <f t="shared" si="90"/>
        <v>0</v>
      </c>
      <c r="K493" s="137">
        <f t="shared" si="90"/>
        <v>0</v>
      </c>
      <c r="L493" s="117"/>
    </row>
    <row r="494" spans="1:12" s="118" customFormat="1" ht="20.25" customHeight="1" x14ac:dyDescent="0.25">
      <c r="A494" s="145"/>
      <c r="B494" s="135"/>
      <c r="C494" s="135"/>
      <c r="D494" s="135">
        <v>4262</v>
      </c>
      <c r="E494" s="135"/>
      <c r="F494" s="136"/>
      <c r="G494" s="12" t="s">
        <v>41</v>
      </c>
      <c r="H494" s="138" t="s">
        <v>302</v>
      </c>
      <c r="I494" s="137">
        <f t="shared" si="90"/>
        <v>0</v>
      </c>
      <c r="J494" s="137">
        <f t="shared" si="90"/>
        <v>0</v>
      </c>
      <c r="K494" s="137">
        <f t="shared" si="90"/>
        <v>0</v>
      </c>
      <c r="L494" s="117"/>
    </row>
    <row r="495" spans="1:12" s="118" customFormat="1" ht="20.25" customHeight="1" x14ac:dyDescent="0.25">
      <c r="A495" s="145"/>
      <c r="B495" s="135"/>
      <c r="C495" s="135"/>
      <c r="D495" s="135"/>
      <c r="E495" s="90">
        <v>42621</v>
      </c>
      <c r="F495" s="131"/>
      <c r="G495" s="12" t="s">
        <v>41</v>
      </c>
      <c r="H495" s="131" t="s">
        <v>302</v>
      </c>
      <c r="I495" s="137">
        <f t="shared" si="90"/>
        <v>0</v>
      </c>
      <c r="J495" s="137">
        <f t="shared" si="90"/>
        <v>0</v>
      </c>
      <c r="K495" s="137">
        <f t="shared" si="90"/>
        <v>0</v>
      </c>
      <c r="L495" s="117"/>
    </row>
    <row r="496" spans="1:12" s="118" customFormat="1" ht="20.25" customHeight="1" x14ac:dyDescent="0.25">
      <c r="A496" s="145"/>
      <c r="B496" s="135"/>
      <c r="C496" s="135"/>
      <c r="D496" s="135"/>
      <c r="E496" s="11"/>
      <c r="F496" s="175">
        <v>426210</v>
      </c>
      <c r="G496" s="176" t="s">
        <v>41</v>
      </c>
      <c r="H496" s="177" t="s">
        <v>302</v>
      </c>
      <c r="I496" s="178">
        <v>0</v>
      </c>
      <c r="J496" s="178">
        <f>K496-I496</f>
        <v>0</v>
      </c>
      <c r="K496" s="178">
        <v>0</v>
      </c>
      <c r="L496" s="117"/>
    </row>
    <row r="497" spans="1:12" s="118" customFormat="1" ht="23.1" customHeight="1" x14ac:dyDescent="0.25">
      <c r="A497" s="145"/>
      <c r="B497" s="128">
        <v>45</v>
      </c>
      <c r="C497" s="128"/>
      <c r="D497" s="128"/>
      <c r="E497" s="128"/>
      <c r="F497" s="128"/>
      <c r="G497" s="179" t="s">
        <v>41</v>
      </c>
      <c r="H497" s="129" t="s">
        <v>45</v>
      </c>
      <c r="I497" s="132">
        <f t="shared" ref="I497:K498" si="91">I498</f>
        <v>51000</v>
      </c>
      <c r="J497" s="132">
        <f t="shared" si="91"/>
        <v>0</v>
      </c>
      <c r="K497" s="132">
        <f t="shared" si="91"/>
        <v>51000</v>
      </c>
      <c r="L497" s="117"/>
    </row>
    <row r="498" spans="1:12" s="118" customFormat="1" ht="20.25" customHeight="1" x14ac:dyDescent="0.25">
      <c r="A498" s="145"/>
      <c r="B498" s="170"/>
      <c r="C498" s="168">
        <v>452</v>
      </c>
      <c r="D498" s="168"/>
      <c r="E498" s="168"/>
      <c r="F498" s="168"/>
      <c r="G498" s="12" t="s">
        <v>41</v>
      </c>
      <c r="H498" s="171" t="s">
        <v>303</v>
      </c>
      <c r="I498" s="137">
        <f t="shared" si="91"/>
        <v>51000</v>
      </c>
      <c r="J498" s="137">
        <f t="shared" si="91"/>
        <v>0</v>
      </c>
      <c r="K498" s="137">
        <f t="shared" si="91"/>
        <v>51000</v>
      </c>
      <c r="L498" s="117"/>
    </row>
    <row r="499" spans="1:12" s="118" customFormat="1" ht="20.25" customHeight="1" x14ac:dyDescent="0.25">
      <c r="A499" s="145"/>
      <c r="B499" s="170"/>
      <c r="C499" s="168"/>
      <c r="D499" s="168">
        <v>4521</v>
      </c>
      <c r="E499" s="168"/>
      <c r="F499" s="168"/>
      <c r="G499" s="12" t="s">
        <v>41</v>
      </c>
      <c r="H499" s="171" t="s">
        <v>303</v>
      </c>
      <c r="I499" s="137">
        <f>I500</f>
        <v>51000</v>
      </c>
      <c r="J499" s="137">
        <f>J500</f>
        <v>0</v>
      </c>
      <c r="K499" s="137">
        <f>K500</f>
        <v>51000</v>
      </c>
      <c r="L499" s="117"/>
    </row>
    <row r="500" spans="1:12" s="118" customFormat="1" ht="20.25" customHeight="1" x14ac:dyDescent="0.25">
      <c r="A500" s="145"/>
      <c r="B500" s="170"/>
      <c r="C500" s="168"/>
      <c r="D500" s="168"/>
      <c r="E500" s="168">
        <v>45211</v>
      </c>
      <c r="F500" s="168"/>
      <c r="G500" s="12" t="s">
        <v>41</v>
      </c>
      <c r="H500" s="171" t="s">
        <v>303</v>
      </c>
      <c r="I500" s="137">
        <f t="shared" ref="I500:K500" si="92">I501</f>
        <v>51000</v>
      </c>
      <c r="J500" s="137">
        <f t="shared" si="92"/>
        <v>0</v>
      </c>
      <c r="K500" s="137">
        <f t="shared" si="92"/>
        <v>51000</v>
      </c>
      <c r="L500" s="117"/>
    </row>
    <row r="501" spans="1:12" s="118" customFormat="1" ht="20.25" customHeight="1" x14ac:dyDescent="0.25">
      <c r="A501" s="145"/>
      <c r="B501" s="170"/>
      <c r="C501" s="168"/>
      <c r="D501" s="168"/>
      <c r="E501" s="168"/>
      <c r="F501" s="175">
        <v>452110</v>
      </c>
      <c r="G501" s="176" t="s">
        <v>41</v>
      </c>
      <c r="H501" s="177" t="s">
        <v>303</v>
      </c>
      <c r="I501" s="178">
        <f>71000-30000+11000-1000</f>
        <v>51000</v>
      </c>
      <c r="J501" s="178">
        <f>K501-I501</f>
        <v>0</v>
      </c>
      <c r="K501" s="178">
        <f>71000-30000+11000-1000</f>
        <v>51000</v>
      </c>
      <c r="L501" s="117"/>
    </row>
    <row r="502" spans="1:12" s="123" customFormat="1" ht="23.1" customHeight="1" x14ac:dyDescent="0.25">
      <c r="A502" s="119"/>
      <c r="B502" s="119"/>
      <c r="C502" s="119"/>
      <c r="D502" s="119"/>
      <c r="E502" s="119"/>
      <c r="F502" s="119" t="str">
        <f>+G502</f>
        <v>4.6.</v>
      </c>
      <c r="G502" s="120" t="s">
        <v>42</v>
      </c>
      <c r="H502" s="121" t="s">
        <v>72</v>
      </c>
      <c r="I502" s="122">
        <f>+I503</f>
        <v>785985</v>
      </c>
      <c r="J502" s="122">
        <f t="shared" ref="J502:K502" si="93">+J503</f>
        <v>0</v>
      </c>
      <c r="K502" s="122">
        <f t="shared" si="93"/>
        <v>785985</v>
      </c>
      <c r="L502" s="117"/>
    </row>
    <row r="503" spans="1:12" s="118" customFormat="1" ht="23.1" customHeight="1" x14ac:dyDescent="0.25">
      <c r="A503" s="124">
        <v>4</v>
      </c>
      <c r="B503" s="124"/>
      <c r="C503" s="124"/>
      <c r="D503" s="124"/>
      <c r="E503" s="124"/>
      <c r="F503" s="124"/>
      <c r="G503" s="179" t="s">
        <v>42</v>
      </c>
      <c r="H503" s="126" t="s">
        <v>21</v>
      </c>
      <c r="I503" s="127">
        <f>+I504+I509+I528</f>
        <v>785985</v>
      </c>
      <c r="J503" s="127">
        <f>+J504+J509+J528</f>
        <v>0</v>
      </c>
      <c r="K503" s="127">
        <f>+K504+K509+K528</f>
        <v>785985</v>
      </c>
      <c r="L503" s="117"/>
    </row>
    <row r="504" spans="1:12" s="118" customFormat="1" ht="23.1" customHeight="1" x14ac:dyDescent="0.25">
      <c r="A504" s="136"/>
      <c r="B504" s="136">
        <v>41</v>
      </c>
      <c r="C504" s="136"/>
      <c r="D504" s="136"/>
      <c r="E504" s="136"/>
      <c r="F504" s="136"/>
      <c r="G504" s="179" t="s">
        <v>42</v>
      </c>
      <c r="H504" s="131" t="s">
        <v>11</v>
      </c>
      <c r="I504" s="132">
        <f t="shared" ref="I504:K507" si="94">I505</f>
        <v>4000</v>
      </c>
      <c r="J504" s="132">
        <f t="shared" si="94"/>
        <v>0</v>
      </c>
      <c r="K504" s="132">
        <f t="shared" si="94"/>
        <v>4000</v>
      </c>
      <c r="L504" s="117"/>
    </row>
    <row r="505" spans="1:12" s="118" customFormat="1" ht="20.25" customHeight="1" x14ac:dyDescent="0.25">
      <c r="A505" s="136"/>
      <c r="B505" s="135"/>
      <c r="C505" s="135">
        <v>412</v>
      </c>
      <c r="D505" s="135"/>
      <c r="E505" s="11"/>
      <c r="F505" s="131"/>
      <c r="G505" s="12" t="s">
        <v>42</v>
      </c>
      <c r="H505" s="131" t="s">
        <v>285</v>
      </c>
      <c r="I505" s="137">
        <f t="shared" si="94"/>
        <v>4000</v>
      </c>
      <c r="J505" s="137">
        <f t="shared" si="94"/>
        <v>0</v>
      </c>
      <c r="K505" s="137">
        <f t="shared" si="94"/>
        <v>4000</v>
      </c>
      <c r="L505" s="117"/>
    </row>
    <row r="506" spans="1:12" s="118" customFormat="1" ht="20.25" customHeight="1" x14ac:dyDescent="0.25">
      <c r="A506" s="136"/>
      <c r="B506" s="135"/>
      <c r="C506" s="135"/>
      <c r="D506" s="135">
        <v>4123</v>
      </c>
      <c r="E506" s="135"/>
      <c r="F506" s="135"/>
      <c r="G506" s="12" t="s">
        <v>42</v>
      </c>
      <c r="H506" s="131" t="s">
        <v>215</v>
      </c>
      <c r="I506" s="137">
        <f t="shared" si="94"/>
        <v>4000</v>
      </c>
      <c r="J506" s="137">
        <f t="shared" si="94"/>
        <v>0</v>
      </c>
      <c r="K506" s="137">
        <f t="shared" si="94"/>
        <v>4000</v>
      </c>
      <c r="L506" s="117"/>
    </row>
    <row r="507" spans="1:12" s="118" customFormat="1" ht="20.25" customHeight="1" x14ac:dyDescent="0.25">
      <c r="A507" s="136"/>
      <c r="B507" s="135"/>
      <c r="C507" s="135"/>
      <c r="D507" s="135"/>
      <c r="E507" s="90">
        <v>41231</v>
      </c>
      <c r="F507" s="135"/>
      <c r="G507" s="12" t="s">
        <v>42</v>
      </c>
      <c r="H507" s="131" t="s">
        <v>215</v>
      </c>
      <c r="I507" s="137">
        <f t="shared" si="94"/>
        <v>4000</v>
      </c>
      <c r="J507" s="137">
        <f t="shared" si="94"/>
        <v>0</v>
      </c>
      <c r="K507" s="137">
        <f t="shared" si="94"/>
        <v>4000</v>
      </c>
      <c r="L507" s="117"/>
    </row>
    <row r="508" spans="1:12" s="118" customFormat="1" ht="20.25" customHeight="1" x14ac:dyDescent="0.25">
      <c r="A508" s="136"/>
      <c r="B508" s="135"/>
      <c r="C508" s="135"/>
      <c r="D508" s="135"/>
      <c r="E508" s="135"/>
      <c r="F508" s="175">
        <v>412310</v>
      </c>
      <c r="G508" s="176" t="s">
        <v>42</v>
      </c>
      <c r="H508" s="177" t="s">
        <v>215</v>
      </c>
      <c r="I508" s="178">
        <v>4000</v>
      </c>
      <c r="J508" s="178">
        <f>K508-I508</f>
        <v>0</v>
      </c>
      <c r="K508" s="178">
        <v>4000</v>
      </c>
      <c r="L508" s="117"/>
    </row>
    <row r="509" spans="1:12" s="118" customFormat="1" ht="23.1" customHeight="1" x14ac:dyDescent="0.25">
      <c r="A509" s="136"/>
      <c r="B509" s="136">
        <v>42</v>
      </c>
      <c r="C509" s="136"/>
      <c r="D509" s="136"/>
      <c r="E509" s="136"/>
      <c r="F509" s="136"/>
      <c r="G509" s="179" t="s">
        <v>42</v>
      </c>
      <c r="H509" s="131" t="s">
        <v>12</v>
      </c>
      <c r="I509" s="132">
        <f>I510+I524</f>
        <v>761985</v>
      </c>
      <c r="J509" s="132">
        <f>J510+J524</f>
        <v>0</v>
      </c>
      <c r="K509" s="132">
        <f>K510+K524</f>
        <v>761985</v>
      </c>
      <c r="L509" s="117"/>
    </row>
    <row r="510" spans="1:12" s="118" customFormat="1" ht="20.25" customHeight="1" x14ac:dyDescent="0.25">
      <c r="A510" s="136"/>
      <c r="B510" s="135"/>
      <c r="C510" s="135">
        <v>422</v>
      </c>
      <c r="D510" s="135"/>
      <c r="E510" s="135"/>
      <c r="F510" s="136"/>
      <c r="G510" s="12" t="s">
        <v>42</v>
      </c>
      <c r="H510" s="131" t="s">
        <v>286</v>
      </c>
      <c r="I510" s="137">
        <f>I511+I519+I516</f>
        <v>751985</v>
      </c>
      <c r="J510" s="137">
        <f t="shared" ref="J510:K510" si="95">J511+J519+J516</f>
        <v>0</v>
      </c>
      <c r="K510" s="137">
        <f t="shared" si="95"/>
        <v>751985</v>
      </c>
      <c r="L510" s="117"/>
    </row>
    <row r="511" spans="1:12" s="118" customFormat="1" ht="20.25" customHeight="1" x14ac:dyDescent="0.25">
      <c r="A511" s="136"/>
      <c r="B511" s="135"/>
      <c r="C511" s="135"/>
      <c r="D511" s="135">
        <v>4221</v>
      </c>
      <c r="E511" s="135"/>
      <c r="F511" s="136"/>
      <c r="G511" s="12" t="s">
        <v>42</v>
      </c>
      <c r="H511" s="131" t="s">
        <v>287</v>
      </c>
      <c r="I511" s="137">
        <f>I512+I514</f>
        <v>10000</v>
      </c>
      <c r="J511" s="137">
        <f t="shared" ref="J511:K511" si="96">J512+J514</f>
        <v>0</v>
      </c>
      <c r="K511" s="137">
        <f t="shared" si="96"/>
        <v>10000</v>
      </c>
      <c r="L511" s="117"/>
    </row>
    <row r="512" spans="1:12" s="118" customFormat="1" ht="20.25" customHeight="1" x14ac:dyDescent="0.25">
      <c r="A512" s="136"/>
      <c r="B512" s="135"/>
      <c r="C512" s="135"/>
      <c r="D512" s="135"/>
      <c r="E512" s="90">
        <v>42211</v>
      </c>
      <c r="F512" s="131"/>
      <c r="G512" s="12" t="s">
        <v>42</v>
      </c>
      <c r="H512" s="131" t="s">
        <v>288</v>
      </c>
      <c r="I512" s="137">
        <f>I513</f>
        <v>5000</v>
      </c>
      <c r="J512" s="137">
        <f>J513</f>
        <v>0</v>
      </c>
      <c r="K512" s="137">
        <f>K513</f>
        <v>5000</v>
      </c>
      <c r="L512" s="117"/>
    </row>
    <row r="513" spans="1:12" s="118" customFormat="1" ht="20.25" customHeight="1" x14ac:dyDescent="0.25">
      <c r="A513" s="136"/>
      <c r="B513" s="135"/>
      <c r="C513" s="135"/>
      <c r="D513" s="135"/>
      <c r="E513" s="11"/>
      <c r="F513" s="175">
        <v>422110</v>
      </c>
      <c r="G513" s="176" t="s">
        <v>42</v>
      </c>
      <c r="H513" s="177" t="s">
        <v>288</v>
      </c>
      <c r="I513" s="178">
        <v>5000</v>
      </c>
      <c r="J513" s="178">
        <f>K513-I513</f>
        <v>0</v>
      </c>
      <c r="K513" s="178">
        <v>5000</v>
      </c>
      <c r="L513" s="117"/>
    </row>
    <row r="514" spans="1:12" s="118" customFormat="1" ht="20.25" customHeight="1" x14ac:dyDescent="0.25">
      <c r="A514" s="136"/>
      <c r="B514" s="135"/>
      <c r="C514" s="135"/>
      <c r="D514" s="135"/>
      <c r="E514" s="90">
        <v>42212</v>
      </c>
      <c r="F514" s="131"/>
      <c r="G514" s="12" t="s">
        <v>42</v>
      </c>
      <c r="H514" s="131" t="s">
        <v>289</v>
      </c>
      <c r="I514" s="137">
        <f>I515</f>
        <v>5000</v>
      </c>
      <c r="J514" s="137">
        <f>J515</f>
        <v>0</v>
      </c>
      <c r="K514" s="137">
        <f>K515</f>
        <v>5000</v>
      </c>
      <c r="L514" s="117"/>
    </row>
    <row r="515" spans="1:12" s="118" customFormat="1" ht="20.25" customHeight="1" x14ac:dyDescent="0.25">
      <c r="A515" s="136"/>
      <c r="B515" s="135"/>
      <c r="C515" s="135"/>
      <c r="D515" s="135"/>
      <c r="E515" s="11"/>
      <c r="F515" s="175">
        <v>422120</v>
      </c>
      <c r="G515" s="176" t="s">
        <v>42</v>
      </c>
      <c r="H515" s="177" t="s">
        <v>289</v>
      </c>
      <c r="I515" s="178">
        <v>5000</v>
      </c>
      <c r="J515" s="178">
        <f>K515-I515</f>
        <v>0</v>
      </c>
      <c r="K515" s="178">
        <v>5000</v>
      </c>
      <c r="L515" s="117"/>
    </row>
    <row r="516" spans="1:12" s="118" customFormat="1" ht="20.25" customHeight="1" x14ac:dyDescent="0.2">
      <c r="A516" s="136"/>
      <c r="B516" s="135"/>
      <c r="C516" s="135"/>
      <c r="D516" s="135">
        <v>4223</v>
      </c>
      <c r="E516" s="11"/>
      <c r="F516" s="131"/>
      <c r="G516" s="12" t="s">
        <v>42</v>
      </c>
      <c r="H516" s="172" t="s">
        <v>291</v>
      </c>
      <c r="I516" s="137">
        <f t="shared" ref="I516:K517" si="97">I517</f>
        <v>5000</v>
      </c>
      <c r="J516" s="137">
        <f t="shared" si="97"/>
        <v>0</v>
      </c>
      <c r="K516" s="137">
        <f t="shared" si="97"/>
        <v>5000</v>
      </c>
      <c r="L516" s="117"/>
    </row>
    <row r="517" spans="1:12" s="118" customFormat="1" ht="20.25" customHeight="1" x14ac:dyDescent="0.2">
      <c r="A517" s="136"/>
      <c r="B517" s="135"/>
      <c r="C517" s="135"/>
      <c r="D517" s="135"/>
      <c r="E517" s="90">
        <v>42231</v>
      </c>
      <c r="F517" s="131"/>
      <c r="G517" s="12" t="s">
        <v>42</v>
      </c>
      <c r="H517" s="172" t="s">
        <v>292</v>
      </c>
      <c r="I517" s="137">
        <f t="shared" si="97"/>
        <v>5000</v>
      </c>
      <c r="J517" s="137">
        <f t="shared" si="97"/>
        <v>0</v>
      </c>
      <c r="K517" s="137">
        <f t="shared" si="97"/>
        <v>5000</v>
      </c>
      <c r="L517" s="117"/>
    </row>
    <row r="518" spans="1:12" s="118" customFormat="1" ht="20.25" customHeight="1" x14ac:dyDescent="0.25">
      <c r="A518" s="136"/>
      <c r="B518" s="135"/>
      <c r="C518" s="135"/>
      <c r="D518" s="135"/>
      <c r="E518" s="11"/>
      <c r="F518" s="175">
        <v>422310</v>
      </c>
      <c r="G518" s="176" t="s">
        <v>42</v>
      </c>
      <c r="H518" s="177" t="s">
        <v>292</v>
      </c>
      <c r="I518" s="178">
        <v>5000</v>
      </c>
      <c r="J518" s="178">
        <f>K518-I518</f>
        <v>0</v>
      </c>
      <c r="K518" s="178">
        <v>5000</v>
      </c>
      <c r="L518" s="117"/>
    </row>
    <row r="519" spans="1:12" s="118" customFormat="1" ht="20.25" customHeight="1" x14ac:dyDescent="0.25">
      <c r="A519" s="136"/>
      <c r="B519" s="135"/>
      <c r="C519" s="135"/>
      <c r="D519" s="135">
        <v>4224</v>
      </c>
      <c r="E519" s="135"/>
      <c r="F519" s="136"/>
      <c r="G519" s="12" t="s">
        <v>42</v>
      </c>
      <c r="H519" s="131" t="s">
        <v>293</v>
      </c>
      <c r="I519" s="137">
        <f t="shared" ref="I519:K519" si="98">I520+I522</f>
        <v>736985</v>
      </c>
      <c r="J519" s="137">
        <f t="shared" si="98"/>
        <v>0</v>
      </c>
      <c r="K519" s="137">
        <f t="shared" si="98"/>
        <v>736985</v>
      </c>
      <c r="L519" s="117"/>
    </row>
    <row r="520" spans="1:12" s="118" customFormat="1" ht="20.25" customHeight="1" x14ac:dyDescent="0.25">
      <c r="A520" s="136"/>
      <c r="B520" s="135"/>
      <c r="C520" s="135"/>
      <c r="D520" s="135"/>
      <c r="E520" s="90">
        <v>42241</v>
      </c>
      <c r="F520" s="131"/>
      <c r="G520" s="12" t="s">
        <v>42</v>
      </c>
      <c r="H520" s="131" t="s">
        <v>294</v>
      </c>
      <c r="I520" s="137">
        <f t="shared" ref="I520:K520" si="99">I521</f>
        <v>5000</v>
      </c>
      <c r="J520" s="137">
        <f t="shared" si="99"/>
        <v>0</v>
      </c>
      <c r="K520" s="137">
        <f t="shared" si="99"/>
        <v>5000</v>
      </c>
      <c r="L520" s="117"/>
    </row>
    <row r="521" spans="1:12" s="118" customFormat="1" ht="20.25" customHeight="1" x14ac:dyDescent="0.25">
      <c r="A521" s="136"/>
      <c r="B521" s="135"/>
      <c r="C521" s="135"/>
      <c r="D521" s="135"/>
      <c r="E521" s="11"/>
      <c r="F521" s="175">
        <v>422410</v>
      </c>
      <c r="G521" s="176" t="s">
        <v>42</v>
      </c>
      <c r="H521" s="177" t="s">
        <v>294</v>
      </c>
      <c r="I521" s="178">
        <v>5000</v>
      </c>
      <c r="J521" s="178">
        <f>K521-I521</f>
        <v>0</v>
      </c>
      <c r="K521" s="178">
        <v>5000</v>
      </c>
      <c r="L521" s="117"/>
    </row>
    <row r="522" spans="1:12" s="118" customFormat="1" ht="20.25" customHeight="1" x14ac:dyDescent="0.25">
      <c r="A522" s="136"/>
      <c r="B522" s="135"/>
      <c r="C522" s="135"/>
      <c r="D522" s="135"/>
      <c r="E522" s="90">
        <v>42242</v>
      </c>
      <c r="F522" s="131"/>
      <c r="G522" s="12" t="s">
        <v>42</v>
      </c>
      <c r="H522" s="131" t="s">
        <v>295</v>
      </c>
      <c r="I522" s="137">
        <f t="shared" ref="I522:K522" si="100">I523</f>
        <v>731985</v>
      </c>
      <c r="J522" s="137">
        <f t="shared" si="100"/>
        <v>0</v>
      </c>
      <c r="K522" s="137">
        <f t="shared" si="100"/>
        <v>731985</v>
      </c>
      <c r="L522" s="117"/>
    </row>
    <row r="523" spans="1:12" s="118" customFormat="1" ht="20.25" customHeight="1" x14ac:dyDescent="0.25">
      <c r="A523" s="136"/>
      <c r="B523" s="135"/>
      <c r="C523" s="135"/>
      <c r="D523" s="135"/>
      <c r="E523" s="11"/>
      <c r="F523" s="175">
        <v>422420</v>
      </c>
      <c r="G523" s="176" t="s">
        <v>42</v>
      </c>
      <c r="H523" s="177" t="s">
        <v>295</v>
      </c>
      <c r="I523" s="178">
        <v>731985</v>
      </c>
      <c r="J523" s="178">
        <f>K523-I523</f>
        <v>0</v>
      </c>
      <c r="K523" s="178">
        <f>819308-160000+62677-1000+11000</f>
        <v>731985</v>
      </c>
      <c r="L523" s="117"/>
    </row>
    <row r="524" spans="1:12" s="118" customFormat="1" ht="20.25" customHeight="1" x14ac:dyDescent="0.25">
      <c r="A524" s="136"/>
      <c r="B524" s="135"/>
      <c r="C524" s="135">
        <v>426</v>
      </c>
      <c r="D524" s="135"/>
      <c r="E524" s="135"/>
      <c r="F524" s="136"/>
      <c r="G524" s="12" t="s">
        <v>42</v>
      </c>
      <c r="H524" s="138" t="s">
        <v>301</v>
      </c>
      <c r="I524" s="137">
        <f t="shared" ref="I524:K526" si="101">I525</f>
        <v>10000</v>
      </c>
      <c r="J524" s="137">
        <f t="shared" si="101"/>
        <v>0</v>
      </c>
      <c r="K524" s="137">
        <f t="shared" si="101"/>
        <v>10000</v>
      </c>
      <c r="L524" s="117"/>
    </row>
    <row r="525" spans="1:12" s="118" customFormat="1" ht="20.25" customHeight="1" x14ac:dyDescent="0.25">
      <c r="A525" s="136"/>
      <c r="B525" s="135"/>
      <c r="C525" s="135"/>
      <c r="D525" s="135">
        <v>4262</v>
      </c>
      <c r="E525" s="135"/>
      <c r="F525" s="136"/>
      <c r="G525" s="12" t="s">
        <v>42</v>
      </c>
      <c r="H525" s="138" t="s">
        <v>302</v>
      </c>
      <c r="I525" s="137">
        <f t="shared" si="101"/>
        <v>10000</v>
      </c>
      <c r="J525" s="137">
        <f t="shared" si="101"/>
        <v>0</v>
      </c>
      <c r="K525" s="137">
        <f t="shared" si="101"/>
        <v>10000</v>
      </c>
      <c r="L525" s="117"/>
    </row>
    <row r="526" spans="1:12" s="118" customFormat="1" ht="20.25" customHeight="1" x14ac:dyDescent="0.25">
      <c r="A526" s="136"/>
      <c r="B526" s="135"/>
      <c r="C526" s="135"/>
      <c r="D526" s="135"/>
      <c r="E526" s="90">
        <v>42621</v>
      </c>
      <c r="F526" s="131"/>
      <c r="G526" s="12" t="s">
        <v>42</v>
      </c>
      <c r="H526" s="131" t="s">
        <v>302</v>
      </c>
      <c r="I526" s="137">
        <f t="shared" si="101"/>
        <v>10000</v>
      </c>
      <c r="J526" s="137">
        <f t="shared" si="101"/>
        <v>0</v>
      </c>
      <c r="K526" s="137">
        <f t="shared" si="101"/>
        <v>10000</v>
      </c>
      <c r="L526" s="117"/>
    </row>
    <row r="527" spans="1:12" s="118" customFormat="1" ht="20.25" customHeight="1" x14ac:dyDescent="0.25">
      <c r="A527" s="136"/>
      <c r="B527" s="135"/>
      <c r="C527" s="135"/>
      <c r="D527" s="135"/>
      <c r="E527" s="11"/>
      <c r="F527" s="175">
        <v>426210</v>
      </c>
      <c r="G527" s="176" t="s">
        <v>42</v>
      </c>
      <c r="H527" s="177" t="s">
        <v>302</v>
      </c>
      <c r="I527" s="178">
        <v>10000</v>
      </c>
      <c r="J527" s="178">
        <f>K527-I527</f>
        <v>0</v>
      </c>
      <c r="K527" s="178">
        <v>10000</v>
      </c>
      <c r="L527" s="117"/>
    </row>
    <row r="528" spans="1:12" s="118" customFormat="1" ht="23.1" customHeight="1" x14ac:dyDescent="0.25">
      <c r="A528" s="131"/>
      <c r="B528" s="138">
        <v>45</v>
      </c>
      <c r="C528" s="136"/>
      <c r="D528" s="136"/>
      <c r="E528" s="136"/>
      <c r="F528" s="136"/>
      <c r="G528" s="179" t="s">
        <v>42</v>
      </c>
      <c r="H528" s="131" t="s">
        <v>45</v>
      </c>
      <c r="I528" s="132">
        <v>20000</v>
      </c>
      <c r="J528" s="132"/>
      <c r="K528" s="132">
        <v>20000</v>
      </c>
      <c r="L528" s="117"/>
    </row>
    <row r="529" spans="1:12" s="118" customFormat="1" ht="20.25" customHeight="1" x14ac:dyDescent="0.2">
      <c r="A529" s="131"/>
      <c r="B529" s="136"/>
      <c r="C529" s="165">
        <v>452</v>
      </c>
      <c r="D529" s="165"/>
      <c r="E529" s="165"/>
      <c r="F529" s="165"/>
      <c r="G529" s="12" t="s">
        <v>42</v>
      </c>
      <c r="H529" s="173" t="s">
        <v>303</v>
      </c>
      <c r="I529" s="137">
        <f>I530</f>
        <v>20000</v>
      </c>
      <c r="J529" s="137">
        <f t="shared" ref="J529:K531" si="102">J530</f>
        <v>0</v>
      </c>
      <c r="K529" s="137">
        <f t="shared" si="102"/>
        <v>20000</v>
      </c>
      <c r="L529" s="117"/>
    </row>
    <row r="530" spans="1:12" s="118" customFormat="1" ht="20.25" customHeight="1" x14ac:dyDescent="0.2">
      <c r="A530" s="131"/>
      <c r="B530" s="136"/>
      <c r="C530" s="165"/>
      <c r="D530" s="165">
        <v>4521</v>
      </c>
      <c r="E530" s="165"/>
      <c r="F530" s="165"/>
      <c r="G530" s="12" t="s">
        <v>42</v>
      </c>
      <c r="H530" s="173" t="s">
        <v>303</v>
      </c>
      <c r="I530" s="137">
        <f>I531</f>
        <v>20000</v>
      </c>
      <c r="J530" s="137">
        <f t="shared" si="102"/>
        <v>0</v>
      </c>
      <c r="K530" s="137">
        <f t="shared" si="102"/>
        <v>20000</v>
      </c>
      <c r="L530" s="117"/>
    </row>
    <row r="531" spans="1:12" s="118" customFormat="1" ht="20.25" customHeight="1" x14ac:dyDescent="0.2">
      <c r="A531" s="131"/>
      <c r="B531" s="136"/>
      <c r="C531" s="165"/>
      <c r="D531" s="165"/>
      <c r="E531" s="165">
        <v>45211</v>
      </c>
      <c r="F531" s="165"/>
      <c r="G531" s="12" t="s">
        <v>42</v>
      </c>
      <c r="H531" s="173" t="s">
        <v>303</v>
      </c>
      <c r="I531" s="137">
        <f>I532</f>
        <v>20000</v>
      </c>
      <c r="J531" s="137">
        <f t="shared" si="102"/>
        <v>0</v>
      </c>
      <c r="K531" s="137">
        <f t="shared" si="102"/>
        <v>20000</v>
      </c>
      <c r="L531" s="117"/>
    </row>
    <row r="532" spans="1:12" s="118" customFormat="1" ht="20.25" customHeight="1" x14ac:dyDescent="0.2">
      <c r="A532" s="131"/>
      <c r="B532" s="136"/>
      <c r="C532" s="165"/>
      <c r="D532" s="165"/>
      <c r="E532" s="165"/>
      <c r="F532" s="175">
        <v>452110</v>
      </c>
      <c r="G532" s="176" t="s">
        <v>42</v>
      </c>
      <c r="H532" s="177" t="s">
        <v>303</v>
      </c>
      <c r="I532" s="178">
        <v>20000</v>
      </c>
      <c r="J532" s="178">
        <f>K532-I532</f>
        <v>0</v>
      </c>
      <c r="K532" s="178">
        <f>30000-11000+1000</f>
        <v>20000</v>
      </c>
      <c r="L532" s="117"/>
    </row>
    <row r="533" spans="1:12" s="123" customFormat="1" ht="23.1" customHeight="1" x14ac:dyDescent="0.25">
      <c r="A533" s="119"/>
      <c r="B533" s="119"/>
      <c r="C533" s="119"/>
      <c r="D533" s="119"/>
      <c r="E533" s="119"/>
      <c r="F533" s="119" t="str">
        <f>+G533</f>
        <v>5.5.</v>
      </c>
      <c r="G533" s="120" t="s">
        <v>39</v>
      </c>
      <c r="H533" s="121" t="s">
        <v>108</v>
      </c>
      <c r="I533" s="122">
        <f>+I534</f>
        <v>1300</v>
      </c>
      <c r="J533" s="122">
        <f t="shared" ref="J533:K534" si="103">+J534</f>
        <v>0</v>
      </c>
      <c r="K533" s="122">
        <f t="shared" si="103"/>
        <v>1300</v>
      </c>
      <c r="L533" s="117"/>
    </row>
    <row r="534" spans="1:12" s="118" customFormat="1" ht="23.1" customHeight="1" x14ac:dyDescent="0.25">
      <c r="A534" s="124">
        <v>4</v>
      </c>
      <c r="B534" s="124"/>
      <c r="C534" s="124"/>
      <c r="D534" s="124"/>
      <c r="E534" s="124"/>
      <c r="F534" s="124"/>
      <c r="G534" s="179" t="s">
        <v>39</v>
      </c>
      <c r="H534" s="126" t="s">
        <v>21</v>
      </c>
      <c r="I534" s="127">
        <f>+I535</f>
        <v>1300</v>
      </c>
      <c r="J534" s="127">
        <f t="shared" si="103"/>
        <v>0</v>
      </c>
      <c r="K534" s="127">
        <f t="shared" si="103"/>
        <v>1300</v>
      </c>
      <c r="L534" s="117"/>
    </row>
    <row r="535" spans="1:12" s="118" customFormat="1" ht="23.1" customHeight="1" x14ac:dyDescent="0.25">
      <c r="A535" s="128"/>
      <c r="B535" s="128">
        <v>42</v>
      </c>
      <c r="C535" s="128"/>
      <c r="D535" s="128"/>
      <c r="E535" s="128"/>
      <c r="F535" s="128"/>
      <c r="G535" s="179" t="s">
        <v>39</v>
      </c>
      <c r="H535" s="129" t="s">
        <v>12</v>
      </c>
      <c r="I535" s="132">
        <f t="shared" ref="I535:K538" si="104">I536</f>
        <v>1300</v>
      </c>
      <c r="J535" s="132">
        <f t="shared" si="104"/>
        <v>0</v>
      </c>
      <c r="K535" s="132">
        <f t="shared" si="104"/>
        <v>1300</v>
      </c>
      <c r="L535" s="117"/>
    </row>
    <row r="536" spans="1:12" s="118" customFormat="1" ht="20.25" customHeight="1" x14ac:dyDescent="0.25">
      <c r="A536" s="128"/>
      <c r="B536" s="135"/>
      <c r="C536" s="135">
        <v>422</v>
      </c>
      <c r="D536" s="136"/>
      <c r="E536" s="128"/>
      <c r="F536" s="128"/>
      <c r="G536" s="12" t="s">
        <v>39</v>
      </c>
      <c r="H536" s="131" t="s">
        <v>286</v>
      </c>
      <c r="I536" s="137">
        <f>I537</f>
        <v>1300</v>
      </c>
      <c r="J536" s="142">
        <f t="shared" si="104"/>
        <v>0</v>
      </c>
      <c r="K536" s="137">
        <f t="shared" si="104"/>
        <v>1300</v>
      </c>
      <c r="L536" s="117"/>
    </row>
    <row r="537" spans="1:12" s="118" customFormat="1" ht="20.25" customHeight="1" x14ac:dyDescent="0.25">
      <c r="A537" s="128"/>
      <c r="B537" s="143"/>
      <c r="C537" s="143"/>
      <c r="D537" s="11">
        <v>4221</v>
      </c>
      <c r="E537" s="11"/>
      <c r="F537" s="11"/>
      <c r="G537" s="12" t="s">
        <v>39</v>
      </c>
      <c r="H537" s="131" t="s">
        <v>287</v>
      </c>
      <c r="I537" s="137">
        <f>I538</f>
        <v>1300</v>
      </c>
      <c r="J537" s="142">
        <f t="shared" si="104"/>
        <v>0</v>
      </c>
      <c r="K537" s="137">
        <f t="shared" si="104"/>
        <v>1300</v>
      </c>
      <c r="L537" s="117"/>
    </row>
    <row r="538" spans="1:12" s="118" customFormat="1" ht="20.25" customHeight="1" x14ac:dyDescent="0.25">
      <c r="A538" s="128"/>
      <c r="B538" s="128"/>
      <c r="C538" s="128"/>
      <c r="D538" s="11"/>
      <c r="E538" s="90">
        <v>42211</v>
      </c>
      <c r="F538" s="11"/>
      <c r="G538" s="12" t="s">
        <v>39</v>
      </c>
      <c r="H538" s="131" t="s">
        <v>288</v>
      </c>
      <c r="I538" s="137">
        <f>I539</f>
        <v>1300</v>
      </c>
      <c r="J538" s="142">
        <f t="shared" si="104"/>
        <v>0</v>
      </c>
      <c r="K538" s="137">
        <f t="shared" si="104"/>
        <v>1300</v>
      </c>
      <c r="L538" s="117"/>
    </row>
    <row r="539" spans="1:12" s="118" customFormat="1" ht="20.25" customHeight="1" x14ac:dyDescent="0.25">
      <c r="A539" s="128"/>
      <c r="B539" s="128"/>
      <c r="C539" s="128"/>
      <c r="D539" s="11"/>
      <c r="E539" s="11"/>
      <c r="F539" s="175">
        <v>422110</v>
      </c>
      <c r="G539" s="176" t="s">
        <v>39</v>
      </c>
      <c r="H539" s="177" t="s">
        <v>304</v>
      </c>
      <c r="I539" s="178">
        <v>1300</v>
      </c>
      <c r="J539" s="178">
        <f>K539-I539</f>
        <v>0</v>
      </c>
      <c r="K539" s="178">
        <v>1300</v>
      </c>
      <c r="L539" s="117"/>
    </row>
    <row r="540" spans="1:12" s="123" customFormat="1" ht="23.1" customHeight="1" x14ac:dyDescent="0.25">
      <c r="A540" s="119"/>
      <c r="B540" s="119"/>
      <c r="C540" s="119"/>
      <c r="D540" s="119"/>
      <c r="E540" s="119"/>
      <c r="F540" s="119" t="str">
        <f>+G540</f>
        <v>7.2.</v>
      </c>
      <c r="G540" s="120" t="s">
        <v>43</v>
      </c>
      <c r="H540" s="121" t="s">
        <v>22</v>
      </c>
      <c r="I540" s="122">
        <f>+I541</f>
        <v>110</v>
      </c>
      <c r="J540" s="122">
        <f t="shared" ref="J540:K540" si="105">+J541</f>
        <v>0</v>
      </c>
      <c r="K540" s="122">
        <f t="shared" si="105"/>
        <v>110</v>
      </c>
      <c r="L540" s="117"/>
    </row>
    <row r="541" spans="1:12" s="118" customFormat="1" ht="23.1" customHeight="1" x14ac:dyDescent="0.25">
      <c r="A541" s="124">
        <v>4</v>
      </c>
      <c r="B541" s="124"/>
      <c r="C541" s="124"/>
      <c r="D541" s="124"/>
      <c r="E541" s="124"/>
      <c r="F541" s="124"/>
      <c r="G541" s="179" t="s">
        <v>43</v>
      </c>
      <c r="H541" s="126" t="s">
        <v>21</v>
      </c>
      <c r="I541" s="127">
        <f>+I542+I547</f>
        <v>110</v>
      </c>
      <c r="J541" s="127">
        <f t="shared" ref="J541:K541" si="106">+J542+J547</f>
        <v>0</v>
      </c>
      <c r="K541" s="127">
        <f t="shared" si="106"/>
        <v>110</v>
      </c>
      <c r="L541" s="117"/>
    </row>
    <row r="542" spans="1:12" s="118" customFormat="1" ht="19.5" customHeight="1" x14ac:dyDescent="0.25">
      <c r="A542" s="143"/>
      <c r="B542" s="128">
        <v>41</v>
      </c>
      <c r="C542" s="128"/>
      <c r="D542" s="128"/>
      <c r="E542" s="128"/>
      <c r="F542" s="128"/>
      <c r="G542" s="179" t="s">
        <v>43</v>
      </c>
      <c r="H542" s="129" t="s">
        <v>11</v>
      </c>
      <c r="I542" s="132">
        <f t="shared" ref="I542:K544" si="107">I543</f>
        <v>0</v>
      </c>
      <c r="J542" s="132">
        <f t="shared" si="107"/>
        <v>0</v>
      </c>
      <c r="K542" s="132">
        <f t="shared" si="107"/>
        <v>0</v>
      </c>
      <c r="L542" s="117"/>
    </row>
    <row r="543" spans="1:12" s="118" customFormat="1" ht="19.5" customHeight="1" x14ac:dyDescent="0.25">
      <c r="A543" s="143"/>
      <c r="B543" s="135"/>
      <c r="C543" s="135">
        <v>412</v>
      </c>
      <c r="D543" s="135"/>
      <c r="E543" s="135"/>
      <c r="F543" s="136"/>
      <c r="G543" s="144" t="s">
        <v>43</v>
      </c>
      <c r="H543" s="131" t="s">
        <v>285</v>
      </c>
      <c r="I543" s="137">
        <f t="shared" si="107"/>
        <v>0</v>
      </c>
      <c r="J543" s="137">
        <f t="shared" si="107"/>
        <v>0</v>
      </c>
      <c r="K543" s="137">
        <f t="shared" si="107"/>
        <v>0</v>
      </c>
      <c r="L543" s="117"/>
    </row>
    <row r="544" spans="1:12" s="118" customFormat="1" ht="19.5" customHeight="1" x14ac:dyDescent="0.25">
      <c r="A544" s="143"/>
      <c r="B544" s="135"/>
      <c r="C544" s="135"/>
      <c r="D544" s="135">
        <v>4123</v>
      </c>
      <c r="E544" s="135"/>
      <c r="F544" s="136"/>
      <c r="G544" s="144" t="s">
        <v>43</v>
      </c>
      <c r="H544" s="131" t="s">
        <v>215</v>
      </c>
      <c r="I544" s="137">
        <f t="shared" si="107"/>
        <v>0</v>
      </c>
      <c r="J544" s="137">
        <f t="shared" si="107"/>
        <v>0</v>
      </c>
      <c r="K544" s="137">
        <f t="shared" si="107"/>
        <v>0</v>
      </c>
      <c r="L544" s="117"/>
    </row>
    <row r="545" spans="1:12" s="118" customFormat="1" ht="19.5" customHeight="1" x14ac:dyDescent="0.25">
      <c r="A545" s="143"/>
      <c r="B545" s="135"/>
      <c r="C545" s="135"/>
      <c r="D545" s="135"/>
      <c r="E545" s="90">
        <v>41231</v>
      </c>
      <c r="F545" s="131"/>
      <c r="G545" s="144" t="s">
        <v>43</v>
      </c>
      <c r="H545" s="131" t="s">
        <v>215</v>
      </c>
      <c r="I545" s="137">
        <f>I546</f>
        <v>0</v>
      </c>
      <c r="J545" s="137">
        <f>J546</f>
        <v>0</v>
      </c>
      <c r="K545" s="137">
        <f>K546</f>
        <v>0</v>
      </c>
      <c r="L545" s="117"/>
    </row>
    <row r="546" spans="1:12" s="118" customFormat="1" ht="19.5" customHeight="1" x14ac:dyDescent="0.25">
      <c r="A546" s="143"/>
      <c r="B546" s="135"/>
      <c r="C546" s="135"/>
      <c r="D546" s="135"/>
      <c r="E546" s="11"/>
      <c r="F546" s="175">
        <v>412310</v>
      </c>
      <c r="G546" s="176" t="s">
        <v>43</v>
      </c>
      <c r="H546" s="177" t="s">
        <v>215</v>
      </c>
      <c r="I546" s="178">
        <v>0</v>
      </c>
      <c r="J546" s="178">
        <f>K546-I546</f>
        <v>0</v>
      </c>
      <c r="K546" s="178">
        <v>0</v>
      </c>
      <c r="L546" s="117"/>
    </row>
    <row r="547" spans="1:12" s="118" customFormat="1" ht="23.1" customHeight="1" x14ac:dyDescent="0.25">
      <c r="A547" s="143"/>
      <c r="B547" s="128">
        <v>42</v>
      </c>
      <c r="C547" s="128"/>
      <c r="D547" s="128"/>
      <c r="E547" s="128"/>
      <c r="F547" s="128"/>
      <c r="G547" s="179" t="s">
        <v>43</v>
      </c>
      <c r="H547" s="129" t="s">
        <v>12</v>
      </c>
      <c r="I547" s="130">
        <f t="shared" ref="I547:K547" si="108">I548+I552</f>
        <v>110</v>
      </c>
      <c r="J547" s="130">
        <f t="shared" si="108"/>
        <v>0</v>
      </c>
      <c r="K547" s="130">
        <f t="shared" si="108"/>
        <v>110</v>
      </c>
      <c r="L547" s="117"/>
    </row>
    <row r="548" spans="1:12" s="118" customFormat="1" ht="19.5" customHeight="1" x14ac:dyDescent="0.25">
      <c r="A548" s="143"/>
      <c r="B548" s="135"/>
      <c r="C548" s="135">
        <v>422</v>
      </c>
      <c r="D548" s="135"/>
      <c r="E548" s="135"/>
      <c r="F548" s="136"/>
      <c r="G548" s="12" t="s">
        <v>43</v>
      </c>
      <c r="H548" s="131" t="s">
        <v>286</v>
      </c>
      <c r="I548" s="137">
        <f t="shared" ref="I548:K550" si="109">I549</f>
        <v>110</v>
      </c>
      <c r="J548" s="137">
        <f t="shared" si="109"/>
        <v>0</v>
      </c>
      <c r="K548" s="137">
        <f t="shared" si="109"/>
        <v>110</v>
      </c>
      <c r="L548" s="117"/>
    </row>
    <row r="549" spans="1:12" s="118" customFormat="1" ht="19.5" customHeight="1" x14ac:dyDescent="0.25">
      <c r="A549" s="143"/>
      <c r="B549" s="135"/>
      <c r="C549" s="135"/>
      <c r="D549" s="135">
        <v>4224</v>
      </c>
      <c r="E549" s="135"/>
      <c r="F549" s="136"/>
      <c r="G549" s="12" t="s">
        <v>43</v>
      </c>
      <c r="H549" s="131" t="s">
        <v>293</v>
      </c>
      <c r="I549" s="137">
        <f t="shared" si="109"/>
        <v>110</v>
      </c>
      <c r="J549" s="137">
        <f t="shared" si="109"/>
        <v>0</v>
      </c>
      <c r="K549" s="137">
        <f t="shared" si="109"/>
        <v>110</v>
      </c>
      <c r="L549" s="117"/>
    </row>
    <row r="550" spans="1:12" s="118" customFormat="1" ht="19.5" customHeight="1" x14ac:dyDescent="0.25">
      <c r="A550" s="143"/>
      <c r="B550" s="135"/>
      <c r="C550" s="135"/>
      <c r="D550" s="135"/>
      <c r="E550" s="90">
        <v>42242</v>
      </c>
      <c r="F550" s="131"/>
      <c r="G550" s="12" t="s">
        <v>43</v>
      </c>
      <c r="H550" s="131" t="s">
        <v>295</v>
      </c>
      <c r="I550" s="137">
        <f t="shared" si="109"/>
        <v>110</v>
      </c>
      <c r="J550" s="137">
        <f t="shared" si="109"/>
        <v>0</v>
      </c>
      <c r="K550" s="137">
        <f t="shared" si="109"/>
        <v>110</v>
      </c>
      <c r="L550" s="117"/>
    </row>
    <row r="551" spans="1:12" s="118" customFormat="1" ht="19.5" customHeight="1" x14ac:dyDescent="0.25">
      <c r="A551" s="143"/>
      <c r="B551" s="135"/>
      <c r="C551" s="135"/>
      <c r="D551" s="135"/>
      <c r="E551" s="11"/>
      <c r="F551" s="175">
        <v>422420</v>
      </c>
      <c r="G551" s="176" t="s">
        <v>43</v>
      </c>
      <c r="H551" s="177" t="s">
        <v>295</v>
      </c>
      <c r="I551" s="178">
        <v>110</v>
      </c>
      <c r="J551" s="178">
        <f>K551-I551</f>
        <v>0</v>
      </c>
      <c r="K551" s="178">
        <v>110</v>
      </c>
      <c r="L551" s="117"/>
    </row>
    <row r="552" spans="1:12" s="118" customFormat="1" ht="19.5" customHeight="1" x14ac:dyDescent="0.25">
      <c r="A552" s="143"/>
      <c r="B552" s="135"/>
      <c r="C552" s="135">
        <v>423</v>
      </c>
      <c r="D552" s="135"/>
      <c r="E552" s="135"/>
      <c r="F552" s="136"/>
      <c r="G552" s="146" t="s">
        <v>43</v>
      </c>
      <c r="H552" s="131" t="s">
        <v>298</v>
      </c>
      <c r="I552" s="137">
        <f t="shared" ref="I552:K554" si="110">I553</f>
        <v>0</v>
      </c>
      <c r="J552" s="137">
        <f t="shared" si="110"/>
        <v>0</v>
      </c>
      <c r="K552" s="137">
        <f t="shared" si="110"/>
        <v>0</v>
      </c>
      <c r="L552" s="117"/>
    </row>
    <row r="553" spans="1:12" s="118" customFormat="1" ht="19.5" customHeight="1" x14ac:dyDescent="0.25">
      <c r="A553" s="143"/>
      <c r="B553" s="135"/>
      <c r="C553" s="135"/>
      <c r="D553" s="135">
        <v>4231</v>
      </c>
      <c r="E553" s="135"/>
      <c r="F553" s="136"/>
      <c r="G553" s="146" t="s">
        <v>43</v>
      </c>
      <c r="H553" s="131" t="s">
        <v>299</v>
      </c>
      <c r="I553" s="137">
        <f t="shared" si="110"/>
        <v>0</v>
      </c>
      <c r="J553" s="137">
        <f t="shared" si="110"/>
        <v>0</v>
      </c>
      <c r="K553" s="137">
        <f t="shared" si="110"/>
        <v>0</v>
      </c>
      <c r="L553" s="117"/>
    </row>
    <row r="554" spans="1:12" s="118" customFormat="1" ht="19.5" customHeight="1" x14ac:dyDescent="0.25">
      <c r="A554" s="143"/>
      <c r="B554" s="135"/>
      <c r="C554" s="135"/>
      <c r="D554" s="135"/>
      <c r="E554" s="90">
        <v>42311</v>
      </c>
      <c r="F554" s="131"/>
      <c r="G554" s="12" t="s">
        <v>43</v>
      </c>
      <c r="H554" s="131" t="s">
        <v>300</v>
      </c>
      <c r="I554" s="137">
        <f t="shared" si="110"/>
        <v>0</v>
      </c>
      <c r="J554" s="137">
        <f t="shared" si="110"/>
        <v>0</v>
      </c>
      <c r="K554" s="137">
        <f t="shared" si="110"/>
        <v>0</v>
      </c>
      <c r="L554" s="117"/>
    </row>
    <row r="555" spans="1:12" s="118" customFormat="1" ht="19.5" customHeight="1" x14ac:dyDescent="0.25">
      <c r="A555" s="143"/>
      <c r="B555" s="135"/>
      <c r="C555" s="135"/>
      <c r="D555" s="135"/>
      <c r="E555" s="11"/>
      <c r="F555" s="175">
        <v>423110</v>
      </c>
      <c r="G555" s="176" t="s">
        <v>43</v>
      </c>
      <c r="H555" s="177" t="s">
        <v>300</v>
      </c>
      <c r="I555" s="178"/>
      <c r="J555" s="178"/>
      <c r="K555" s="178"/>
      <c r="L555" s="117"/>
    </row>
    <row r="556" spans="1:12" s="118" customFormat="1" ht="30" customHeight="1" x14ac:dyDescent="0.25">
      <c r="A556" s="348" t="s">
        <v>107</v>
      </c>
      <c r="B556" s="349"/>
      <c r="C556" s="349"/>
      <c r="D556" s="349"/>
      <c r="E556" s="349"/>
      <c r="F556" s="349"/>
      <c r="G556" s="350"/>
      <c r="H556" s="115" t="s">
        <v>110</v>
      </c>
      <c r="I556" s="116">
        <f>+I557</f>
        <v>0</v>
      </c>
      <c r="J556" s="116">
        <f t="shared" ref="J556:K557" si="111">+J557</f>
        <v>0</v>
      </c>
      <c r="K556" s="116">
        <f t="shared" si="111"/>
        <v>0</v>
      </c>
    </row>
    <row r="557" spans="1:12" s="123" customFormat="1" ht="21.75" customHeight="1" x14ac:dyDescent="0.25">
      <c r="A557" s="119"/>
      <c r="B557" s="119"/>
      <c r="C557" s="119"/>
      <c r="D557" s="119"/>
      <c r="E557" s="119"/>
      <c r="F557" s="119" t="str">
        <f>+G557</f>
        <v>5.5.</v>
      </c>
      <c r="G557" s="120" t="s">
        <v>39</v>
      </c>
      <c r="H557" s="121" t="s">
        <v>19</v>
      </c>
      <c r="I557" s="122">
        <f>+I558</f>
        <v>0</v>
      </c>
      <c r="J557" s="122">
        <f t="shared" si="111"/>
        <v>0</v>
      </c>
      <c r="K557" s="122">
        <f>+K558</f>
        <v>0</v>
      </c>
      <c r="L557" s="117"/>
    </row>
    <row r="558" spans="1:12" s="118" customFormat="1" ht="20.25" customHeight="1" x14ac:dyDescent="0.25">
      <c r="A558" s="124">
        <v>3</v>
      </c>
      <c r="B558" s="124"/>
      <c r="C558" s="124"/>
      <c r="D558" s="124"/>
      <c r="E558" s="124"/>
      <c r="F558" s="124"/>
      <c r="G558" s="179" t="s">
        <v>39</v>
      </c>
      <c r="H558" s="126" t="s">
        <v>18</v>
      </c>
      <c r="I558" s="127">
        <f>+I559+I560</f>
        <v>0</v>
      </c>
      <c r="J558" s="127">
        <f>+J559+J560</f>
        <v>0</v>
      </c>
      <c r="K558" s="127">
        <f>+K559+K560</f>
        <v>0</v>
      </c>
      <c r="L558" s="117"/>
    </row>
    <row r="559" spans="1:12" s="118" customFormat="1" ht="20.25" customHeight="1" x14ac:dyDescent="0.25">
      <c r="A559" s="128"/>
      <c r="B559" s="128">
        <v>31</v>
      </c>
      <c r="C559" s="128"/>
      <c r="D559" s="128"/>
      <c r="E559" s="128"/>
      <c r="F559" s="128"/>
      <c r="G559" s="179" t="s">
        <v>39</v>
      </c>
      <c r="H559" s="129" t="s">
        <v>6</v>
      </c>
      <c r="I559" s="130">
        <v>0</v>
      </c>
      <c r="J559" s="130">
        <f>+K559-I559</f>
        <v>0</v>
      </c>
      <c r="K559" s="130">
        <v>0</v>
      </c>
      <c r="L559" s="117"/>
    </row>
    <row r="560" spans="1:12" s="118" customFormat="1" ht="20.25" customHeight="1" x14ac:dyDescent="0.25">
      <c r="A560" s="128"/>
      <c r="B560" s="128">
        <v>32</v>
      </c>
      <c r="C560" s="128"/>
      <c r="D560" s="128"/>
      <c r="E560" s="128"/>
      <c r="F560" s="128"/>
      <c r="G560" s="179" t="s">
        <v>39</v>
      </c>
      <c r="H560" s="131" t="s">
        <v>7</v>
      </c>
      <c r="I560" s="132">
        <v>0</v>
      </c>
      <c r="J560" s="130">
        <f>+K560-I560</f>
        <v>0</v>
      </c>
      <c r="K560" s="132">
        <v>0</v>
      </c>
      <c r="L560" s="117"/>
    </row>
    <row r="561" spans="1:12" s="118" customFormat="1" ht="30" customHeight="1" x14ac:dyDescent="0.25">
      <c r="A561" s="348" t="s">
        <v>326</v>
      </c>
      <c r="B561" s="349"/>
      <c r="C561" s="349"/>
      <c r="D561" s="349"/>
      <c r="E561" s="349"/>
      <c r="F561" s="349"/>
      <c r="G561" s="350"/>
      <c r="H561" s="115" t="s">
        <v>327</v>
      </c>
      <c r="I561" s="116"/>
      <c r="J561" s="116"/>
      <c r="K561" s="116"/>
    </row>
    <row r="562" spans="1:12" s="123" customFormat="1" ht="21.75" customHeight="1" x14ac:dyDescent="0.25">
      <c r="A562" s="119"/>
      <c r="B562" s="119"/>
      <c r="C562" s="119"/>
      <c r="D562" s="119"/>
      <c r="E562" s="119"/>
      <c r="F562" s="119" t="str">
        <f>+G562</f>
        <v>5.5.</v>
      </c>
      <c r="G562" s="120" t="s">
        <v>39</v>
      </c>
      <c r="H562" s="121" t="s">
        <v>19</v>
      </c>
      <c r="I562" s="122">
        <f>+I563</f>
        <v>0</v>
      </c>
      <c r="J562" s="122">
        <f t="shared" ref="J562:K562" si="112">+J563</f>
        <v>0</v>
      </c>
      <c r="K562" s="122">
        <f t="shared" si="112"/>
        <v>0</v>
      </c>
      <c r="L562" s="117"/>
    </row>
    <row r="563" spans="1:12" s="118" customFormat="1" ht="20.25" customHeight="1" x14ac:dyDescent="0.25">
      <c r="A563" s="124">
        <v>4</v>
      </c>
      <c r="B563" s="124"/>
      <c r="C563" s="124"/>
      <c r="D563" s="124"/>
      <c r="E563" s="124"/>
      <c r="F563" s="124"/>
      <c r="G563" s="179" t="s">
        <v>39</v>
      </c>
      <c r="H563" s="126" t="s">
        <v>21</v>
      </c>
      <c r="I563" s="127">
        <f>+I564+I565</f>
        <v>0</v>
      </c>
      <c r="J563" s="127">
        <f>+J564+J565</f>
        <v>0</v>
      </c>
      <c r="K563" s="127">
        <f>+K564+K565</f>
        <v>0</v>
      </c>
      <c r="L563" s="117"/>
    </row>
    <row r="564" spans="1:12" s="118" customFormat="1" ht="20.25" customHeight="1" x14ac:dyDescent="0.25">
      <c r="A564" s="128"/>
      <c r="B564" s="128">
        <v>41</v>
      </c>
      <c r="C564" s="128"/>
      <c r="D564" s="128"/>
      <c r="E564" s="128"/>
      <c r="F564" s="128"/>
      <c r="G564" s="179" t="s">
        <v>39</v>
      </c>
      <c r="H564" s="129" t="s">
        <v>11</v>
      </c>
      <c r="I564" s="132">
        <v>0</v>
      </c>
      <c r="J564" s="132">
        <v>0</v>
      </c>
      <c r="K564" s="132">
        <v>0</v>
      </c>
      <c r="L564" s="117"/>
    </row>
    <row r="565" spans="1:12" s="118" customFormat="1" ht="20.25" customHeight="1" x14ac:dyDescent="0.25">
      <c r="A565" s="125"/>
      <c r="B565" s="128">
        <v>42</v>
      </c>
      <c r="C565" s="128"/>
      <c r="D565" s="128"/>
      <c r="E565" s="128"/>
      <c r="F565" s="128"/>
      <c r="G565" s="179" t="s">
        <v>39</v>
      </c>
      <c r="H565" s="129" t="s">
        <v>12</v>
      </c>
      <c r="I565" s="132">
        <v>0</v>
      </c>
      <c r="J565" s="132">
        <v>0</v>
      </c>
      <c r="K565" s="132">
        <v>0</v>
      </c>
      <c r="L565" s="117"/>
    </row>
    <row r="566" spans="1:12" s="118" customFormat="1" ht="34.5" customHeight="1" x14ac:dyDescent="0.25">
      <c r="A566" s="348" t="s">
        <v>105</v>
      </c>
      <c r="B566" s="349"/>
      <c r="C566" s="349"/>
      <c r="D566" s="349"/>
      <c r="E566" s="349"/>
      <c r="F566" s="349"/>
      <c r="G566" s="350"/>
      <c r="H566" s="115" t="s">
        <v>111</v>
      </c>
      <c r="I566" s="116">
        <f>+I567</f>
        <v>12500</v>
      </c>
      <c r="J566" s="116">
        <f t="shared" ref="J566:K567" si="113">+J567</f>
        <v>0</v>
      </c>
      <c r="K566" s="116">
        <f t="shared" si="113"/>
        <v>12500</v>
      </c>
    </row>
    <row r="567" spans="1:12" s="123" customFormat="1" ht="23.1" customHeight="1" x14ac:dyDescent="0.25">
      <c r="A567" s="119"/>
      <c r="B567" s="119"/>
      <c r="C567" s="119"/>
      <c r="D567" s="119"/>
      <c r="E567" s="119"/>
      <c r="F567" s="119" t="str">
        <f>+G567</f>
        <v>3.1.</v>
      </c>
      <c r="G567" s="120" t="s">
        <v>41</v>
      </c>
      <c r="H567" s="121" t="s">
        <v>20</v>
      </c>
      <c r="I567" s="122">
        <f>+I568</f>
        <v>12500</v>
      </c>
      <c r="J567" s="122">
        <f t="shared" si="113"/>
        <v>0</v>
      </c>
      <c r="K567" s="122">
        <f t="shared" si="113"/>
        <v>12500</v>
      </c>
      <c r="L567" s="117"/>
    </row>
    <row r="568" spans="1:12" s="123" customFormat="1" ht="23.1" customHeight="1" x14ac:dyDescent="0.25">
      <c r="A568" s="124">
        <v>3</v>
      </c>
      <c r="B568" s="124"/>
      <c r="C568" s="124"/>
      <c r="D568" s="124"/>
      <c r="E568" s="124"/>
      <c r="F568" s="124"/>
      <c r="G568" s="179" t="s">
        <v>41</v>
      </c>
      <c r="H568" s="126" t="s">
        <v>18</v>
      </c>
      <c r="I568" s="127">
        <f>+I569+I601</f>
        <v>12500</v>
      </c>
      <c r="J568" s="127">
        <f t="shared" ref="J568:K568" si="114">+J569+J601</f>
        <v>0</v>
      </c>
      <c r="K568" s="127">
        <f t="shared" si="114"/>
        <v>12500</v>
      </c>
      <c r="L568" s="117"/>
    </row>
    <row r="569" spans="1:12" s="118" customFormat="1" ht="23.1" customHeight="1" x14ac:dyDescent="0.25">
      <c r="A569" s="128"/>
      <c r="B569" s="128">
        <v>31</v>
      </c>
      <c r="C569" s="128"/>
      <c r="D569" s="128"/>
      <c r="E569" s="128"/>
      <c r="F569" s="128"/>
      <c r="G569" s="179" t="s">
        <v>41</v>
      </c>
      <c r="H569" s="129" t="s">
        <v>6</v>
      </c>
      <c r="I569" s="130">
        <f>I570+I580+I592</f>
        <v>11350</v>
      </c>
      <c r="J569" s="130">
        <f>J570+J580+J592</f>
        <v>0</v>
      </c>
      <c r="K569" s="130">
        <f>K570+K580+K592</f>
        <v>11350</v>
      </c>
      <c r="L569" s="117"/>
    </row>
    <row r="570" spans="1:12" s="118" customFormat="1" ht="20.25" customHeight="1" x14ac:dyDescent="0.25">
      <c r="A570" s="128"/>
      <c r="B570" s="135"/>
      <c r="C570" s="135">
        <v>311</v>
      </c>
      <c r="D570" s="135"/>
      <c r="E570" s="135"/>
      <c r="F570" s="136"/>
      <c r="G570" s="12" t="s">
        <v>41</v>
      </c>
      <c r="H570" s="131" t="s">
        <v>128</v>
      </c>
      <c r="I570" s="137">
        <f>I571+I577</f>
        <v>9650</v>
      </c>
      <c r="J570" s="137">
        <f>J571+J577</f>
        <v>0</v>
      </c>
      <c r="K570" s="137">
        <f>K571+K577</f>
        <v>9650</v>
      </c>
      <c r="L570" s="117"/>
    </row>
    <row r="571" spans="1:12" s="118" customFormat="1" ht="20.25" customHeight="1" x14ac:dyDescent="0.25">
      <c r="A571" s="128"/>
      <c r="B571" s="135"/>
      <c r="C571" s="135"/>
      <c r="D571" s="135">
        <v>3111</v>
      </c>
      <c r="E571" s="135"/>
      <c r="F571" s="136"/>
      <c r="G571" s="12" t="s">
        <v>41</v>
      </c>
      <c r="H571" s="131" t="s">
        <v>129</v>
      </c>
      <c r="I571" s="137">
        <f t="shared" ref="I571:K572" si="115">I572</f>
        <v>9560</v>
      </c>
      <c r="J571" s="137">
        <f t="shared" si="115"/>
        <v>0</v>
      </c>
      <c r="K571" s="137">
        <f t="shared" si="115"/>
        <v>9560</v>
      </c>
      <c r="L571" s="117"/>
    </row>
    <row r="572" spans="1:12" s="118" customFormat="1" ht="20.25" customHeight="1" x14ac:dyDescent="0.25">
      <c r="A572" s="128"/>
      <c r="B572" s="135"/>
      <c r="C572" s="135"/>
      <c r="D572" s="135"/>
      <c r="E572" s="90">
        <v>31111</v>
      </c>
      <c r="F572" s="131"/>
      <c r="G572" s="12" t="s">
        <v>41</v>
      </c>
      <c r="H572" s="131" t="s">
        <v>130</v>
      </c>
      <c r="I572" s="137">
        <f t="shared" si="115"/>
        <v>9560</v>
      </c>
      <c r="J572" s="137">
        <f t="shared" si="115"/>
        <v>0</v>
      </c>
      <c r="K572" s="137">
        <f t="shared" si="115"/>
        <v>9560</v>
      </c>
      <c r="L572" s="117"/>
    </row>
    <row r="573" spans="1:12" s="118" customFormat="1" ht="20.25" customHeight="1" x14ac:dyDescent="0.25">
      <c r="A573" s="128"/>
      <c r="B573" s="135"/>
      <c r="C573" s="135"/>
      <c r="D573" s="135"/>
      <c r="E573" s="11"/>
      <c r="F573" s="175">
        <v>311110</v>
      </c>
      <c r="G573" s="176" t="s">
        <v>41</v>
      </c>
      <c r="H573" s="177" t="s">
        <v>305</v>
      </c>
      <c r="I573" s="178">
        <f>8900+660</f>
        <v>9560</v>
      </c>
      <c r="J573" s="178">
        <f>K573-I573</f>
        <v>0</v>
      </c>
      <c r="K573" s="182">
        <f>8900+660</f>
        <v>9560</v>
      </c>
      <c r="L573" s="117"/>
    </row>
    <row r="574" spans="1:12" s="118" customFormat="1" ht="20.25" customHeight="1" x14ac:dyDescent="0.25">
      <c r="A574" s="128"/>
      <c r="B574" s="135"/>
      <c r="C574" s="135"/>
      <c r="D574" s="135">
        <v>3113</v>
      </c>
      <c r="E574" s="135"/>
      <c r="F574" s="136"/>
      <c r="G574" s="12" t="s">
        <v>41</v>
      </c>
      <c r="H574" s="131" t="s">
        <v>137</v>
      </c>
      <c r="I574" s="137"/>
      <c r="J574" s="137"/>
      <c r="K574" s="137"/>
      <c r="L574" s="117"/>
    </row>
    <row r="575" spans="1:12" s="118" customFormat="1" ht="20.25" customHeight="1" x14ac:dyDescent="0.25">
      <c r="A575" s="128"/>
      <c r="B575" s="135"/>
      <c r="C575" s="135"/>
      <c r="D575" s="135"/>
      <c r="E575" s="90">
        <v>31131</v>
      </c>
      <c r="F575" s="131"/>
      <c r="G575" s="12" t="s">
        <v>41</v>
      </c>
      <c r="H575" s="131" t="s">
        <v>137</v>
      </c>
      <c r="I575" s="137"/>
      <c r="J575" s="137"/>
      <c r="K575" s="137"/>
      <c r="L575" s="117"/>
    </row>
    <row r="576" spans="1:12" s="118" customFormat="1" ht="20.25" customHeight="1" x14ac:dyDescent="0.25">
      <c r="A576" s="128"/>
      <c r="B576" s="135"/>
      <c r="C576" s="135"/>
      <c r="D576" s="135"/>
      <c r="E576" s="11"/>
      <c r="F576" s="175">
        <v>313310</v>
      </c>
      <c r="G576" s="176" t="s">
        <v>41</v>
      </c>
      <c r="H576" s="177" t="s">
        <v>137</v>
      </c>
      <c r="I576" s="178"/>
      <c r="J576" s="178"/>
      <c r="K576" s="178"/>
      <c r="L576" s="117"/>
    </row>
    <row r="577" spans="1:12" s="118" customFormat="1" ht="20.25" customHeight="1" x14ac:dyDescent="0.25">
      <c r="A577" s="128"/>
      <c r="B577" s="135"/>
      <c r="C577" s="135"/>
      <c r="D577" s="135">
        <v>3114</v>
      </c>
      <c r="E577" s="135"/>
      <c r="F577" s="136"/>
      <c r="G577" s="12" t="s">
        <v>41</v>
      </c>
      <c r="H577" s="131" t="s">
        <v>138</v>
      </c>
      <c r="I577" s="137">
        <f t="shared" ref="I577:K578" si="116">I578</f>
        <v>90</v>
      </c>
      <c r="J577" s="137">
        <f t="shared" si="116"/>
        <v>0</v>
      </c>
      <c r="K577" s="137">
        <f t="shared" si="116"/>
        <v>90</v>
      </c>
      <c r="L577" s="117"/>
    </row>
    <row r="578" spans="1:12" s="118" customFormat="1" ht="20.25" customHeight="1" x14ac:dyDescent="0.25">
      <c r="A578" s="128"/>
      <c r="B578" s="135"/>
      <c r="C578" s="135"/>
      <c r="D578" s="135"/>
      <c r="E578" s="90">
        <v>31141</v>
      </c>
      <c r="F578" s="131"/>
      <c r="G578" s="12" t="s">
        <v>41</v>
      </c>
      <c r="H578" s="131" t="s">
        <v>138</v>
      </c>
      <c r="I578" s="137">
        <f t="shared" si="116"/>
        <v>90</v>
      </c>
      <c r="J578" s="137">
        <f t="shared" si="116"/>
        <v>0</v>
      </c>
      <c r="K578" s="137">
        <f t="shared" si="116"/>
        <v>90</v>
      </c>
      <c r="L578" s="117"/>
    </row>
    <row r="579" spans="1:12" s="118" customFormat="1" ht="20.25" customHeight="1" x14ac:dyDescent="0.25">
      <c r="A579" s="128"/>
      <c r="B579" s="135"/>
      <c r="C579" s="135"/>
      <c r="D579" s="135"/>
      <c r="E579" s="11"/>
      <c r="F579" s="175">
        <v>311410</v>
      </c>
      <c r="G579" s="176" t="s">
        <v>41</v>
      </c>
      <c r="H579" s="177" t="s">
        <v>138</v>
      </c>
      <c r="I579" s="178">
        <v>90</v>
      </c>
      <c r="J579" s="178">
        <f>K579-I579</f>
        <v>0</v>
      </c>
      <c r="K579" s="182">
        <v>90</v>
      </c>
      <c r="L579" s="117"/>
    </row>
    <row r="580" spans="1:12" s="118" customFormat="1" ht="20.25" customHeight="1" x14ac:dyDescent="0.25">
      <c r="A580" s="128"/>
      <c r="B580" s="135"/>
      <c r="C580" s="135">
        <v>312</v>
      </c>
      <c r="D580" s="135"/>
      <c r="E580" s="135"/>
      <c r="F580" s="136"/>
      <c r="G580" s="12" t="s">
        <v>41</v>
      </c>
      <c r="H580" s="131" t="s">
        <v>141</v>
      </c>
      <c r="I580" s="137">
        <f>I581</f>
        <v>100</v>
      </c>
      <c r="J580" s="137">
        <f>J581</f>
        <v>0</v>
      </c>
      <c r="K580" s="137">
        <f>K581</f>
        <v>100</v>
      </c>
      <c r="L580" s="117"/>
    </row>
    <row r="581" spans="1:12" s="118" customFormat="1" ht="20.25" customHeight="1" x14ac:dyDescent="0.25">
      <c r="A581" s="128"/>
      <c r="B581" s="135"/>
      <c r="C581" s="135"/>
      <c r="D581" s="135">
        <v>3121</v>
      </c>
      <c r="E581" s="135"/>
      <c r="F581" s="136"/>
      <c r="G581" s="12" t="s">
        <v>41</v>
      </c>
      <c r="H581" s="131" t="s">
        <v>141</v>
      </c>
      <c r="I581" s="137">
        <f>I590</f>
        <v>100</v>
      </c>
      <c r="J581" s="137">
        <f>J590</f>
        <v>0</v>
      </c>
      <c r="K581" s="137">
        <f>K590</f>
        <v>100</v>
      </c>
      <c r="L581" s="117"/>
    </row>
    <row r="582" spans="1:12" s="118" customFormat="1" ht="20.25" customHeight="1" x14ac:dyDescent="0.25">
      <c r="A582" s="128"/>
      <c r="B582" s="135"/>
      <c r="C582" s="135"/>
      <c r="D582" s="135"/>
      <c r="E582" s="90">
        <v>31212</v>
      </c>
      <c r="F582" s="131"/>
      <c r="G582" s="12" t="s">
        <v>41</v>
      </c>
      <c r="H582" s="131" t="s">
        <v>142</v>
      </c>
      <c r="I582" s="137"/>
      <c r="J582" s="137"/>
      <c r="K582" s="137"/>
      <c r="L582" s="117"/>
    </row>
    <row r="583" spans="1:12" s="118" customFormat="1" ht="20.25" customHeight="1" x14ac:dyDescent="0.25">
      <c r="A583" s="128"/>
      <c r="B583" s="135"/>
      <c r="C583" s="135"/>
      <c r="D583" s="135"/>
      <c r="E583" s="11"/>
      <c r="F583" s="175">
        <v>312120</v>
      </c>
      <c r="G583" s="176" t="s">
        <v>41</v>
      </c>
      <c r="H583" s="177" t="s">
        <v>142</v>
      </c>
      <c r="I583" s="178"/>
      <c r="J583" s="178"/>
      <c r="K583" s="178"/>
      <c r="L583" s="117"/>
    </row>
    <row r="584" spans="1:12" s="118" customFormat="1" ht="20.25" customHeight="1" x14ac:dyDescent="0.25">
      <c r="A584" s="128"/>
      <c r="B584" s="135"/>
      <c r="C584" s="135"/>
      <c r="D584" s="135"/>
      <c r="E584" s="90">
        <v>31213</v>
      </c>
      <c r="F584" s="131"/>
      <c r="G584" s="12" t="s">
        <v>41</v>
      </c>
      <c r="H584" s="131" t="s">
        <v>143</v>
      </c>
      <c r="I584" s="137"/>
      <c r="J584" s="137"/>
      <c r="K584" s="137"/>
      <c r="L584" s="117"/>
    </row>
    <row r="585" spans="1:12" s="118" customFormat="1" ht="20.25" customHeight="1" x14ac:dyDescent="0.25">
      <c r="A585" s="128"/>
      <c r="B585" s="135"/>
      <c r="C585" s="135"/>
      <c r="D585" s="135"/>
      <c r="E585" s="11"/>
      <c r="F585" s="175">
        <v>312130</v>
      </c>
      <c r="G585" s="176" t="s">
        <v>41</v>
      </c>
      <c r="H585" s="177" t="s">
        <v>143</v>
      </c>
      <c r="I585" s="178"/>
      <c r="J585" s="178"/>
      <c r="K585" s="178"/>
      <c r="L585" s="117"/>
    </row>
    <row r="586" spans="1:12" s="118" customFormat="1" ht="20.25" customHeight="1" x14ac:dyDescent="0.25">
      <c r="A586" s="128"/>
      <c r="B586" s="135"/>
      <c r="C586" s="135"/>
      <c r="D586" s="135"/>
      <c r="E586" s="90">
        <v>31214</v>
      </c>
      <c r="F586" s="131"/>
      <c r="G586" s="12" t="s">
        <v>41</v>
      </c>
      <c r="H586" s="131" t="s">
        <v>144</v>
      </c>
      <c r="I586" s="137"/>
      <c r="J586" s="137"/>
      <c r="K586" s="137"/>
      <c r="L586" s="117"/>
    </row>
    <row r="587" spans="1:12" s="118" customFormat="1" ht="20.25" customHeight="1" x14ac:dyDescent="0.25">
      <c r="A587" s="128"/>
      <c r="B587" s="135"/>
      <c r="C587" s="135"/>
      <c r="D587" s="135"/>
      <c r="E587" s="11"/>
      <c r="F587" s="175">
        <v>312140</v>
      </c>
      <c r="G587" s="176" t="s">
        <v>41</v>
      </c>
      <c r="H587" s="177" t="s">
        <v>144</v>
      </c>
      <c r="I587" s="178"/>
      <c r="J587" s="178"/>
      <c r="K587" s="178"/>
      <c r="L587" s="117"/>
    </row>
    <row r="588" spans="1:12" s="118" customFormat="1" ht="20.25" customHeight="1" x14ac:dyDescent="0.25">
      <c r="A588" s="128"/>
      <c r="B588" s="135"/>
      <c r="C588" s="135"/>
      <c r="D588" s="135"/>
      <c r="E588" s="90">
        <v>31215</v>
      </c>
      <c r="F588" s="131"/>
      <c r="G588" s="12" t="s">
        <v>41</v>
      </c>
      <c r="H588" s="131" t="s">
        <v>145</v>
      </c>
      <c r="I588" s="137"/>
      <c r="J588" s="137"/>
      <c r="K588" s="137"/>
      <c r="L588" s="117"/>
    </row>
    <row r="589" spans="1:12" s="118" customFormat="1" ht="20.25" customHeight="1" x14ac:dyDescent="0.25">
      <c r="A589" s="128"/>
      <c r="B589" s="135"/>
      <c r="C589" s="135"/>
      <c r="D589" s="135"/>
      <c r="E589" s="11"/>
      <c r="F589" s="175">
        <v>312150</v>
      </c>
      <c r="G589" s="176" t="s">
        <v>41</v>
      </c>
      <c r="H589" s="177" t="s">
        <v>145</v>
      </c>
      <c r="I589" s="178"/>
      <c r="J589" s="178"/>
      <c r="K589" s="178"/>
      <c r="L589" s="117"/>
    </row>
    <row r="590" spans="1:12" s="118" customFormat="1" ht="20.25" customHeight="1" x14ac:dyDescent="0.25">
      <c r="A590" s="128"/>
      <c r="B590" s="135"/>
      <c r="C590" s="135"/>
      <c r="D590" s="135"/>
      <c r="E590" s="90">
        <v>31219</v>
      </c>
      <c r="F590" s="131"/>
      <c r="G590" s="12" t="s">
        <v>41</v>
      </c>
      <c r="H590" s="131" t="s">
        <v>147</v>
      </c>
      <c r="I590" s="137">
        <f>I591</f>
        <v>100</v>
      </c>
      <c r="J590" s="137">
        <f>J591</f>
        <v>0</v>
      </c>
      <c r="K590" s="137">
        <f>K591</f>
        <v>100</v>
      </c>
      <c r="L590" s="117"/>
    </row>
    <row r="591" spans="1:12" s="118" customFormat="1" ht="20.25" customHeight="1" x14ac:dyDescent="0.25">
      <c r="A591" s="128"/>
      <c r="B591" s="135"/>
      <c r="C591" s="135"/>
      <c r="D591" s="135"/>
      <c r="E591" s="11"/>
      <c r="F591" s="175">
        <v>312190</v>
      </c>
      <c r="G591" s="176" t="s">
        <v>41</v>
      </c>
      <c r="H591" s="177" t="s">
        <v>147</v>
      </c>
      <c r="I591" s="178">
        <v>100</v>
      </c>
      <c r="J591" s="178">
        <f>K591-I591</f>
        <v>0</v>
      </c>
      <c r="K591" s="182">
        <v>100</v>
      </c>
      <c r="L591" s="117"/>
    </row>
    <row r="592" spans="1:12" s="118" customFormat="1" ht="20.25" customHeight="1" x14ac:dyDescent="0.25">
      <c r="A592" s="128"/>
      <c r="B592" s="135"/>
      <c r="C592" s="135">
        <v>313</v>
      </c>
      <c r="D592" s="135"/>
      <c r="E592" s="135"/>
      <c r="F592" s="136"/>
      <c r="G592" s="12" t="s">
        <v>41</v>
      </c>
      <c r="H592" s="131" t="s">
        <v>149</v>
      </c>
      <c r="I592" s="137">
        <f>I593+I598</f>
        <v>1600</v>
      </c>
      <c r="J592" s="137">
        <f>J593+J598</f>
        <v>0</v>
      </c>
      <c r="K592" s="137">
        <f>K593+K598</f>
        <v>1600</v>
      </c>
      <c r="L592" s="117"/>
    </row>
    <row r="593" spans="1:12" s="118" customFormat="1" ht="20.25" customHeight="1" x14ac:dyDescent="0.25">
      <c r="A593" s="128"/>
      <c r="B593" s="135"/>
      <c r="C593" s="135"/>
      <c r="D593" s="135">
        <v>3132</v>
      </c>
      <c r="E593" s="135"/>
      <c r="F593" s="136"/>
      <c r="G593" s="12" t="s">
        <v>41</v>
      </c>
      <c r="H593" s="131" t="s">
        <v>150</v>
      </c>
      <c r="I593" s="137">
        <f t="shared" ref="I593:K594" si="117">I594</f>
        <v>1600</v>
      </c>
      <c r="J593" s="137">
        <f t="shared" si="117"/>
        <v>0</v>
      </c>
      <c r="K593" s="137">
        <f t="shared" si="117"/>
        <v>1600</v>
      </c>
      <c r="L593" s="117"/>
    </row>
    <row r="594" spans="1:12" s="118" customFormat="1" ht="20.25" customHeight="1" x14ac:dyDescent="0.25">
      <c r="A594" s="128"/>
      <c r="B594" s="135"/>
      <c r="C594" s="135"/>
      <c r="D594" s="135"/>
      <c r="E594" s="90">
        <v>31321</v>
      </c>
      <c r="F594" s="131"/>
      <c r="G594" s="12" t="s">
        <v>41</v>
      </c>
      <c r="H594" s="131" t="s">
        <v>150</v>
      </c>
      <c r="I594" s="137">
        <f t="shared" si="117"/>
        <v>1600</v>
      </c>
      <c r="J594" s="137">
        <f t="shared" si="117"/>
        <v>0</v>
      </c>
      <c r="K594" s="137">
        <f t="shared" si="117"/>
        <v>1600</v>
      </c>
      <c r="L594" s="117"/>
    </row>
    <row r="595" spans="1:12" s="118" customFormat="1" ht="20.25" customHeight="1" x14ac:dyDescent="0.25">
      <c r="A595" s="128"/>
      <c r="B595" s="135"/>
      <c r="C595" s="135"/>
      <c r="D595" s="135"/>
      <c r="E595" s="11"/>
      <c r="F595" s="175">
        <v>313210</v>
      </c>
      <c r="G595" s="176" t="s">
        <v>41</v>
      </c>
      <c r="H595" s="177" t="s">
        <v>150</v>
      </c>
      <c r="I595" s="178">
        <v>1600</v>
      </c>
      <c r="J595" s="178">
        <f>K595-I595</f>
        <v>0</v>
      </c>
      <c r="K595" s="182">
        <v>1600</v>
      </c>
      <c r="L595" s="117"/>
    </row>
    <row r="596" spans="1:12" s="118" customFormat="1" ht="20.25" customHeight="1" x14ac:dyDescent="0.25">
      <c r="A596" s="128"/>
      <c r="B596" s="135"/>
      <c r="C596" s="135"/>
      <c r="D596" s="135"/>
      <c r="E596" s="90">
        <v>31322</v>
      </c>
      <c r="F596" s="131"/>
      <c r="G596" s="12" t="s">
        <v>41</v>
      </c>
      <c r="H596" s="131" t="s">
        <v>270</v>
      </c>
      <c r="I596" s="137"/>
      <c r="J596" s="137"/>
      <c r="K596" s="137"/>
      <c r="L596" s="117"/>
    </row>
    <row r="597" spans="1:12" s="118" customFormat="1" ht="20.25" customHeight="1" x14ac:dyDescent="0.25">
      <c r="A597" s="128"/>
      <c r="B597" s="135"/>
      <c r="C597" s="135"/>
      <c r="D597" s="135"/>
      <c r="E597" s="11"/>
      <c r="F597" s="175">
        <v>313220</v>
      </c>
      <c r="G597" s="176" t="s">
        <v>41</v>
      </c>
      <c r="H597" s="177" t="s">
        <v>270</v>
      </c>
      <c r="I597" s="178"/>
      <c r="J597" s="178"/>
      <c r="K597" s="178"/>
      <c r="L597" s="117"/>
    </row>
    <row r="598" spans="1:12" s="118" customFormat="1" ht="20.25" customHeight="1" x14ac:dyDescent="0.25">
      <c r="A598" s="128"/>
      <c r="B598" s="135"/>
      <c r="C598" s="135"/>
      <c r="D598" s="135">
        <v>3133</v>
      </c>
      <c r="E598" s="135"/>
      <c r="F598" s="136"/>
      <c r="G598" s="12" t="s">
        <v>41</v>
      </c>
      <c r="H598" s="131" t="s">
        <v>271</v>
      </c>
      <c r="I598" s="137">
        <f t="shared" ref="I598:K599" si="118">I599</f>
        <v>0</v>
      </c>
      <c r="J598" s="137">
        <f t="shared" si="118"/>
        <v>0</v>
      </c>
      <c r="K598" s="137">
        <f t="shared" si="118"/>
        <v>0</v>
      </c>
      <c r="L598" s="117"/>
    </row>
    <row r="599" spans="1:12" s="118" customFormat="1" ht="20.25" customHeight="1" x14ac:dyDescent="0.25">
      <c r="A599" s="128"/>
      <c r="B599" s="135"/>
      <c r="C599" s="135"/>
      <c r="D599" s="135"/>
      <c r="E599" s="90">
        <v>31332</v>
      </c>
      <c r="F599" s="131"/>
      <c r="G599" s="12" t="s">
        <v>41</v>
      </c>
      <c r="H599" s="131" t="s">
        <v>271</v>
      </c>
      <c r="I599" s="137">
        <f t="shared" si="118"/>
        <v>0</v>
      </c>
      <c r="J599" s="137">
        <f t="shared" si="118"/>
        <v>0</v>
      </c>
      <c r="K599" s="137">
        <f t="shared" si="118"/>
        <v>0</v>
      </c>
      <c r="L599" s="117"/>
    </row>
    <row r="600" spans="1:12" s="118" customFormat="1" ht="20.25" customHeight="1" x14ac:dyDescent="0.25">
      <c r="A600" s="128"/>
      <c r="B600" s="135"/>
      <c r="C600" s="135"/>
      <c r="D600" s="135"/>
      <c r="E600" s="11"/>
      <c r="F600" s="175">
        <v>313320</v>
      </c>
      <c r="G600" s="176" t="s">
        <v>41</v>
      </c>
      <c r="H600" s="177" t="s">
        <v>271</v>
      </c>
      <c r="I600" s="178">
        <v>0</v>
      </c>
      <c r="J600" s="178">
        <f>K600-I600</f>
        <v>0</v>
      </c>
      <c r="K600" s="178">
        <v>0</v>
      </c>
      <c r="L600" s="117"/>
    </row>
    <row r="601" spans="1:12" s="118" customFormat="1" ht="23.1" customHeight="1" x14ac:dyDescent="0.25">
      <c r="A601" s="136"/>
      <c r="B601" s="136">
        <v>32</v>
      </c>
      <c r="C601" s="136"/>
      <c r="D601" s="136"/>
      <c r="E601" s="136"/>
      <c r="F601" s="136"/>
      <c r="G601" s="179" t="s">
        <v>41</v>
      </c>
      <c r="H601" s="131" t="s">
        <v>7</v>
      </c>
      <c r="I601" s="130">
        <f>I602+I623+I650</f>
        <v>1150</v>
      </c>
      <c r="J601" s="130">
        <f>J602+J623+J650</f>
        <v>0</v>
      </c>
      <c r="K601" s="130">
        <f>K602+K623+K650</f>
        <v>1150</v>
      </c>
      <c r="L601" s="117"/>
    </row>
    <row r="602" spans="1:12" s="118" customFormat="1" ht="20.25" customHeight="1" x14ac:dyDescent="0.25">
      <c r="A602" s="136"/>
      <c r="B602" s="135"/>
      <c r="C602" s="135">
        <v>321</v>
      </c>
      <c r="D602" s="135"/>
      <c r="E602" s="135"/>
      <c r="F602" s="136"/>
      <c r="G602" s="12" t="s">
        <v>41</v>
      </c>
      <c r="H602" s="131" t="s">
        <v>151</v>
      </c>
      <c r="I602" s="137">
        <f>I612</f>
        <v>0</v>
      </c>
      <c r="J602" s="137">
        <f>J612</f>
        <v>0</v>
      </c>
      <c r="K602" s="137">
        <f>K612</f>
        <v>0</v>
      </c>
      <c r="L602" s="117"/>
    </row>
    <row r="603" spans="1:12" s="118" customFormat="1" ht="20.25" customHeight="1" x14ac:dyDescent="0.25">
      <c r="A603" s="136"/>
      <c r="B603" s="135"/>
      <c r="C603" s="135"/>
      <c r="D603" s="135">
        <v>3211</v>
      </c>
      <c r="E603" s="135"/>
      <c r="F603" s="136"/>
      <c r="G603" s="12" t="s">
        <v>41</v>
      </c>
      <c r="H603" s="131" t="s">
        <v>152</v>
      </c>
      <c r="I603" s="137"/>
      <c r="J603" s="137"/>
      <c r="K603" s="137"/>
      <c r="L603" s="117"/>
    </row>
    <row r="604" spans="1:12" s="118" customFormat="1" ht="20.25" customHeight="1" x14ac:dyDescent="0.25">
      <c r="A604" s="136"/>
      <c r="B604" s="135"/>
      <c r="C604" s="135"/>
      <c r="D604" s="135"/>
      <c r="E604" s="90">
        <v>32111</v>
      </c>
      <c r="F604" s="131"/>
      <c r="G604" s="12" t="s">
        <v>41</v>
      </c>
      <c r="H604" s="131" t="s">
        <v>153</v>
      </c>
      <c r="I604" s="137"/>
      <c r="J604" s="137"/>
      <c r="K604" s="137"/>
      <c r="L604" s="117"/>
    </row>
    <row r="605" spans="1:12" s="118" customFormat="1" ht="20.25" customHeight="1" x14ac:dyDescent="0.25">
      <c r="A605" s="136"/>
      <c r="B605" s="135"/>
      <c r="C605" s="135"/>
      <c r="D605" s="135"/>
      <c r="E605" s="11"/>
      <c r="F605" s="175">
        <v>321110</v>
      </c>
      <c r="G605" s="176" t="s">
        <v>41</v>
      </c>
      <c r="H605" s="177" t="s">
        <v>153</v>
      </c>
      <c r="I605" s="178"/>
      <c r="J605" s="178"/>
      <c r="K605" s="178"/>
      <c r="L605" s="117"/>
    </row>
    <row r="606" spans="1:12" s="118" customFormat="1" ht="20.25" customHeight="1" x14ac:dyDescent="0.25">
      <c r="A606" s="136"/>
      <c r="B606" s="135"/>
      <c r="C606" s="135"/>
      <c r="D606" s="135"/>
      <c r="E606" s="90">
        <v>32113</v>
      </c>
      <c r="F606" s="131"/>
      <c r="G606" s="12" t="s">
        <v>41</v>
      </c>
      <c r="H606" s="131" t="s">
        <v>154</v>
      </c>
      <c r="I606" s="137"/>
      <c r="J606" s="137"/>
      <c r="K606" s="137"/>
      <c r="L606" s="117"/>
    </row>
    <row r="607" spans="1:12" s="118" customFormat="1" ht="20.25" customHeight="1" x14ac:dyDescent="0.25">
      <c r="A607" s="136"/>
      <c r="B607" s="135"/>
      <c r="C607" s="135"/>
      <c r="D607" s="135"/>
      <c r="E607" s="11"/>
      <c r="F607" s="175">
        <v>321130</v>
      </c>
      <c r="G607" s="176" t="s">
        <v>41</v>
      </c>
      <c r="H607" s="177" t="s">
        <v>154</v>
      </c>
      <c r="I607" s="178"/>
      <c r="J607" s="178"/>
      <c r="K607" s="178"/>
      <c r="L607" s="117"/>
    </row>
    <row r="608" spans="1:12" s="118" customFormat="1" ht="20.25" customHeight="1" x14ac:dyDescent="0.25">
      <c r="A608" s="136"/>
      <c r="B608" s="135"/>
      <c r="C608" s="135"/>
      <c r="D608" s="135"/>
      <c r="E608" s="90">
        <v>32115</v>
      </c>
      <c r="F608" s="131"/>
      <c r="G608" s="12" t="s">
        <v>41</v>
      </c>
      <c r="H608" s="131" t="s">
        <v>306</v>
      </c>
      <c r="I608" s="137"/>
      <c r="J608" s="137"/>
      <c r="K608" s="137"/>
      <c r="L608" s="117"/>
    </row>
    <row r="609" spans="1:12" s="118" customFormat="1" ht="20.25" customHeight="1" x14ac:dyDescent="0.25">
      <c r="A609" s="136"/>
      <c r="B609" s="135"/>
      <c r="C609" s="135"/>
      <c r="D609" s="135"/>
      <c r="E609" s="11"/>
      <c r="F609" s="175">
        <v>321150</v>
      </c>
      <c r="G609" s="176" t="s">
        <v>41</v>
      </c>
      <c r="H609" s="177" t="s">
        <v>306</v>
      </c>
      <c r="I609" s="178"/>
      <c r="J609" s="178"/>
      <c r="K609" s="178"/>
      <c r="L609" s="117"/>
    </row>
    <row r="610" spans="1:12" s="118" customFormat="1" ht="20.25" customHeight="1" x14ac:dyDescent="0.25">
      <c r="A610" s="136"/>
      <c r="B610" s="135"/>
      <c r="C610" s="135"/>
      <c r="D610" s="135"/>
      <c r="E610" s="90">
        <v>32119</v>
      </c>
      <c r="F610" s="131"/>
      <c r="G610" s="12" t="s">
        <v>41</v>
      </c>
      <c r="H610" s="131" t="s">
        <v>156</v>
      </c>
      <c r="I610" s="137"/>
      <c r="J610" s="137"/>
      <c r="K610" s="137"/>
      <c r="L610" s="117"/>
    </row>
    <row r="611" spans="1:12" s="118" customFormat="1" ht="20.25" customHeight="1" x14ac:dyDescent="0.25">
      <c r="A611" s="136"/>
      <c r="B611" s="135"/>
      <c r="C611" s="135"/>
      <c r="D611" s="135"/>
      <c r="E611" s="11"/>
      <c r="F611" s="175">
        <v>321190</v>
      </c>
      <c r="G611" s="176" t="s">
        <v>41</v>
      </c>
      <c r="H611" s="177" t="s">
        <v>156</v>
      </c>
      <c r="I611" s="178"/>
      <c r="J611" s="178"/>
      <c r="K611" s="178"/>
      <c r="L611" s="117"/>
    </row>
    <row r="612" spans="1:12" s="118" customFormat="1" ht="20.25" customHeight="1" x14ac:dyDescent="0.25">
      <c r="A612" s="136"/>
      <c r="B612" s="135"/>
      <c r="C612" s="135"/>
      <c r="D612" s="135">
        <v>3212</v>
      </c>
      <c r="E612" s="135"/>
      <c r="F612" s="136"/>
      <c r="G612" s="12" t="s">
        <v>41</v>
      </c>
      <c r="H612" s="131" t="s">
        <v>157</v>
      </c>
      <c r="I612" s="137">
        <f t="shared" ref="I612:K613" si="119">I613</f>
        <v>0</v>
      </c>
      <c r="J612" s="137">
        <f t="shared" si="119"/>
        <v>0</v>
      </c>
      <c r="K612" s="137">
        <f t="shared" si="119"/>
        <v>0</v>
      </c>
      <c r="L612" s="117"/>
    </row>
    <row r="613" spans="1:12" s="118" customFormat="1" ht="20.25" customHeight="1" x14ac:dyDescent="0.25">
      <c r="A613" s="136"/>
      <c r="B613" s="135"/>
      <c r="C613" s="135"/>
      <c r="D613" s="135"/>
      <c r="E613" s="90">
        <v>32121</v>
      </c>
      <c r="F613" s="131"/>
      <c r="G613" s="12" t="s">
        <v>41</v>
      </c>
      <c r="H613" s="131" t="s">
        <v>158</v>
      </c>
      <c r="I613" s="137">
        <f t="shared" si="119"/>
        <v>0</v>
      </c>
      <c r="J613" s="137">
        <f t="shared" si="119"/>
        <v>0</v>
      </c>
      <c r="K613" s="137">
        <f t="shared" si="119"/>
        <v>0</v>
      </c>
      <c r="L613" s="117"/>
    </row>
    <row r="614" spans="1:12" s="118" customFormat="1" ht="20.25" customHeight="1" x14ac:dyDescent="0.25">
      <c r="A614" s="136"/>
      <c r="B614" s="135"/>
      <c r="C614" s="135"/>
      <c r="D614" s="135"/>
      <c r="E614" s="11"/>
      <c r="F614" s="175">
        <v>321210</v>
      </c>
      <c r="G614" s="176" t="s">
        <v>41</v>
      </c>
      <c r="H614" s="177" t="s">
        <v>158</v>
      </c>
      <c r="I614" s="178">
        <v>0</v>
      </c>
      <c r="J614" s="178">
        <v>0</v>
      </c>
      <c r="K614" s="178">
        <f>I614+J614</f>
        <v>0</v>
      </c>
      <c r="L614" s="117"/>
    </row>
    <row r="615" spans="1:12" s="118" customFormat="1" ht="20.25" customHeight="1" x14ac:dyDescent="0.25">
      <c r="A615" s="136"/>
      <c r="B615" s="135"/>
      <c r="C615" s="135"/>
      <c r="D615" s="135"/>
      <c r="E615" s="90">
        <v>32123</v>
      </c>
      <c r="F615" s="131"/>
      <c r="G615" s="12" t="s">
        <v>41</v>
      </c>
      <c r="H615" s="131" t="s">
        <v>159</v>
      </c>
      <c r="I615" s="137"/>
      <c r="J615" s="137"/>
      <c r="K615" s="137"/>
      <c r="L615" s="117"/>
    </row>
    <row r="616" spans="1:12" s="118" customFormat="1" ht="20.25" customHeight="1" x14ac:dyDescent="0.25">
      <c r="A616" s="136"/>
      <c r="B616" s="135"/>
      <c r="C616" s="135"/>
      <c r="D616" s="135"/>
      <c r="E616" s="11"/>
      <c r="F616" s="175">
        <v>321230</v>
      </c>
      <c r="G616" s="176" t="s">
        <v>41</v>
      </c>
      <c r="H616" s="177" t="s">
        <v>159</v>
      </c>
      <c r="I616" s="178"/>
      <c r="J616" s="178"/>
      <c r="K616" s="178"/>
      <c r="L616" s="117"/>
    </row>
    <row r="617" spans="1:12" s="118" customFormat="1" ht="20.25" customHeight="1" x14ac:dyDescent="0.25">
      <c r="A617" s="136"/>
      <c r="B617" s="135"/>
      <c r="C617" s="135"/>
      <c r="D617" s="135">
        <v>3213</v>
      </c>
      <c r="E617" s="135"/>
      <c r="F617" s="136"/>
      <c r="G617" s="12" t="s">
        <v>41</v>
      </c>
      <c r="H617" s="131" t="s">
        <v>160</v>
      </c>
      <c r="I617" s="137"/>
      <c r="J617" s="137"/>
      <c r="K617" s="137"/>
      <c r="L617" s="117"/>
    </row>
    <row r="618" spans="1:12" s="118" customFormat="1" ht="20.25" customHeight="1" x14ac:dyDescent="0.25">
      <c r="A618" s="136"/>
      <c r="B618" s="135"/>
      <c r="C618" s="135"/>
      <c r="D618" s="135"/>
      <c r="E618" s="90">
        <v>32131</v>
      </c>
      <c r="F618" s="131"/>
      <c r="G618" s="12" t="s">
        <v>41</v>
      </c>
      <c r="H618" s="131" t="s">
        <v>161</v>
      </c>
      <c r="I618" s="137"/>
      <c r="J618" s="137"/>
      <c r="K618" s="137"/>
      <c r="L618" s="117"/>
    </row>
    <row r="619" spans="1:12" s="118" customFormat="1" ht="20.25" customHeight="1" x14ac:dyDescent="0.25">
      <c r="A619" s="136"/>
      <c r="B619" s="135"/>
      <c r="C619" s="135"/>
      <c r="D619" s="135"/>
      <c r="E619" s="11"/>
      <c r="F619" s="175">
        <v>321310</v>
      </c>
      <c r="G619" s="176" t="s">
        <v>41</v>
      </c>
      <c r="H619" s="177" t="s">
        <v>162</v>
      </c>
      <c r="I619" s="178"/>
      <c r="J619" s="178"/>
      <c r="K619" s="178"/>
      <c r="L619" s="117"/>
    </row>
    <row r="620" spans="1:12" s="118" customFormat="1" ht="20.25" customHeight="1" x14ac:dyDescent="0.25">
      <c r="A620" s="136"/>
      <c r="B620" s="135"/>
      <c r="C620" s="135"/>
      <c r="D620" s="135"/>
      <c r="E620" s="11"/>
      <c r="F620" s="175">
        <v>321311</v>
      </c>
      <c r="G620" s="176" t="s">
        <v>41</v>
      </c>
      <c r="H620" s="177" t="s">
        <v>163</v>
      </c>
      <c r="I620" s="178"/>
      <c r="J620" s="178"/>
      <c r="K620" s="178"/>
      <c r="L620" s="117"/>
    </row>
    <row r="621" spans="1:12" s="118" customFormat="1" ht="20.25" customHeight="1" x14ac:dyDescent="0.25">
      <c r="A621" s="136"/>
      <c r="B621" s="135"/>
      <c r="C621" s="135"/>
      <c r="D621" s="135"/>
      <c r="E621" s="90">
        <v>32132</v>
      </c>
      <c r="F621" s="131"/>
      <c r="G621" s="12" t="s">
        <v>41</v>
      </c>
      <c r="H621" s="131" t="s">
        <v>164</v>
      </c>
      <c r="I621" s="137"/>
      <c r="J621" s="137"/>
      <c r="K621" s="137"/>
      <c r="L621" s="117"/>
    </row>
    <row r="622" spans="1:12" s="118" customFormat="1" ht="20.25" customHeight="1" x14ac:dyDescent="0.25">
      <c r="A622" s="136"/>
      <c r="B622" s="135"/>
      <c r="C622" s="135"/>
      <c r="D622" s="135"/>
      <c r="E622" s="11"/>
      <c r="F622" s="175">
        <v>321320</v>
      </c>
      <c r="G622" s="176" t="s">
        <v>41</v>
      </c>
      <c r="H622" s="177" t="s">
        <v>164</v>
      </c>
      <c r="I622" s="178"/>
      <c r="J622" s="178"/>
      <c r="K622" s="178"/>
      <c r="L622" s="117"/>
    </row>
    <row r="623" spans="1:12" s="118" customFormat="1" ht="20.25" customHeight="1" x14ac:dyDescent="0.25">
      <c r="A623" s="136"/>
      <c r="B623" s="135"/>
      <c r="C623" s="135">
        <v>322</v>
      </c>
      <c r="D623" s="135"/>
      <c r="E623" s="135"/>
      <c r="F623" s="136"/>
      <c r="G623" s="12" t="s">
        <v>41</v>
      </c>
      <c r="H623" s="131" t="s">
        <v>165</v>
      </c>
      <c r="I623" s="137">
        <f>I624+I637+I642</f>
        <v>750</v>
      </c>
      <c r="J623" s="137">
        <f>J624+J637+J642</f>
        <v>0</v>
      </c>
      <c r="K623" s="137">
        <f>K624+K637+K642</f>
        <v>750</v>
      </c>
      <c r="L623" s="117"/>
    </row>
    <row r="624" spans="1:12" s="118" customFormat="1" ht="20.25" customHeight="1" x14ac:dyDescent="0.25">
      <c r="A624" s="136"/>
      <c r="B624" s="135"/>
      <c r="C624" s="135"/>
      <c r="D624" s="135">
        <v>3221</v>
      </c>
      <c r="E624" s="135"/>
      <c r="F624" s="136"/>
      <c r="G624" s="12" t="s">
        <v>41</v>
      </c>
      <c r="H624" s="131" t="s">
        <v>166</v>
      </c>
      <c r="I624" s="137">
        <f>I635+I632</f>
        <v>110</v>
      </c>
      <c r="J624" s="137">
        <f>J635+J632</f>
        <v>0</v>
      </c>
      <c r="K624" s="137">
        <f>K635+K632</f>
        <v>110</v>
      </c>
      <c r="L624" s="117"/>
    </row>
    <row r="625" spans="1:12" s="118" customFormat="1" ht="20.25" customHeight="1" x14ac:dyDescent="0.25">
      <c r="A625" s="136"/>
      <c r="B625" s="135"/>
      <c r="C625" s="135"/>
      <c r="D625" s="135"/>
      <c r="E625" s="90">
        <v>32211</v>
      </c>
      <c r="F625" s="131"/>
      <c r="G625" s="12" t="s">
        <v>41</v>
      </c>
      <c r="H625" s="131" t="s">
        <v>166</v>
      </c>
      <c r="I625" s="137"/>
      <c r="J625" s="137"/>
      <c r="K625" s="137"/>
      <c r="L625" s="117"/>
    </row>
    <row r="626" spans="1:12" s="118" customFormat="1" ht="20.25" customHeight="1" x14ac:dyDescent="0.25">
      <c r="A626" s="136"/>
      <c r="B626" s="135"/>
      <c r="C626" s="135"/>
      <c r="D626" s="135"/>
      <c r="E626" s="11"/>
      <c r="F626" s="175">
        <v>322110</v>
      </c>
      <c r="G626" s="176" t="s">
        <v>41</v>
      </c>
      <c r="H626" s="177" t="s">
        <v>166</v>
      </c>
      <c r="I626" s="178"/>
      <c r="J626" s="178"/>
      <c r="K626" s="178"/>
      <c r="L626" s="117"/>
    </row>
    <row r="627" spans="1:12" s="118" customFormat="1" ht="20.25" customHeight="1" x14ac:dyDescent="0.25">
      <c r="A627" s="136"/>
      <c r="B627" s="135"/>
      <c r="C627" s="135"/>
      <c r="D627" s="135"/>
      <c r="E627" s="11"/>
      <c r="F627" s="175">
        <v>322111</v>
      </c>
      <c r="G627" s="176" t="s">
        <v>41</v>
      </c>
      <c r="H627" s="177" t="s">
        <v>166</v>
      </c>
      <c r="I627" s="178"/>
      <c r="J627" s="178"/>
      <c r="K627" s="178"/>
      <c r="L627" s="117"/>
    </row>
    <row r="628" spans="1:12" s="118" customFormat="1" ht="20.25" customHeight="1" x14ac:dyDescent="0.25">
      <c r="A628" s="136"/>
      <c r="B628" s="135"/>
      <c r="C628" s="135"/>
      <c r="D628" s="135"/>
      <c r="E628" s="90">
        <v>32212</v>
      </c>
      <c r="F628" s="131"/>
      <c r="G628" s="12" t="s">
        <v>41</v>
      </c>
      <c r="H628" s="131" t="s">
        <v>166</v>
      </c>
      <c r="I628" s="137"/>
      <c r="J628" s="137"/>
      <c r="K628" s="137"/>
      <c r="L628" s="117"/>
    </row>
    <row r="629" spans="1:12" s="118" customFormat="1" ht="20.25" customHeight="1" x14ac:dyDescent="0.25">
      <c r="A629" s="136"/>
      <c r="B629" s="135"/>
      <c r="C629" s="135"/>
      <c r="D629" s="135"/>
      <c r="E629" s="11"/>
      <c r="F629" s="175">
        <v>322120</v>
      </c>
      <c r="G629" s="176" t="s">
        <v>41</v>
      </c>
      <c r="H629" s="177" t="s">
        <v>166</v>
      </c>
      <c r="I629" s="178"/>
      <c r="J629" s="178"/>
      <c r="K629" s="178"/>
      <c r="L629" s="117"/>
    </row>
    <row r="630" spans="1:12" s="118" customFormat="1" ht="20.25" customHeight="1" x14ac:dyDescent="0.25">
      <c r="A630" s="136"/>
      <c r="B630" s="135"/>
      <c r="C630" s="135"/>
      <c r="D630" s="135"/>
      <c r="E630" s="90">
        <v>32214</v>
      </c>
      <c r="F630" s="131"/>
      <c r="G630" s="12" t="s">
        <v>41</v>
      </c>
      <c r="H630" s="131" t="s">
        <v>166</v>
      </c>
      <c r="I630" s="137"/>
      <c r="J630" s="137"/>
      <c r="K630" s="137"/>
      <c r="L630" s="117"/>
    </row>
    <row r="631" spans="1:12" s="118" customFormat="1" ht="20.25" customHeight="1" x14ac:dyDescent="0.25">
      <c r="A631" s="136"/>
      <c r="B631" s="135"/>
      <c r="C631" s="135"/>
      <c r="D631" s="135"/>
      <c r="E631" s="11"/>
      <c r="F631" s="175">
        <v>322140</v>
      </c>
      <c r="G631" s="176" t="s">
        <v>41</v>
      </c>
      <c r="H631" s="177" t="s">
        <v>166</v>
      </c>
      <c r="I631" s="178"/>
      <c r="J631" s="178"/>
      <c r="K631" s="178"/>
      <c r="L631" s="117"/>
    </row>
    <row r="632" spans="1:12" s="118" customFormat="1" ht="20.25" customHeight="1" x14ac:dyDescent="0.25">
      <c r="A632" s="136"/>
      <c r="B632" s="135"/>
      <c r="C632" s="135"/>
      <c r="D632" s="135"/>
      <c r="E632" s="90">
        <v>32211</v>
      </c>
      <c r="F632" s="131"/>
      <c r="G632" s="12" t="s">
        <v>41</v>
      </c>
      <c r="H632" s="131" t="s">
        <v>307</v>
      </c>
      <c r="I632" s="137">
        <f>I633+I634</f>
        <v>70</v>
      </c>
      <c r="J632" s="137">
        <f>J633+J634</f>
        <v>0</v>
      </c>
      <c r="K632" s="137">
        <f>K633+K634</f>
        <v>70</v>
      </c>
      <c r="L632" s="117"/>
    </row>
    <row r="633" spans="1:12" s="118" customFormat="1" ht="20.25" customHeight="1" x14ac:dyDescent="0.25">
      <c r="A633" s="136"/>
      <c r="B633" s="135"/>
      <c r="C633" s="135"/>
      <c r="D633" s="135"/>
      <c r="E633" s="11"/>
      <c r="F633" s="175">
        <v>322110</v>
      </c>
      <c r="G633" s="176" t="s">
        <v>41</v>
      </c>
      <c r="H633" s="177" t="s">
        <v>307</v>
      </c>
      <c r="I633" s="178">
        <v>40</v>
      </c>
      <c r="J633" s="178">
        <f>K633-I633</f>
        <v>0</v>
      </c>
      <c r="K633" s="182">
        <v>40</v>
      </c>
      <c r="L633" s="117"/>
    </row>
    <row r="634" spans="1:12" s="118" customFormat="1" ht="20.25" customHeight="1" x14ac:dyDescent="0.25">
      <c r="A634" s="136"/>
      <c r="B634" s="135"/>
      <c r="C634" s="135"/>
      <c r="D634" s="135"/>
      <c r="E634" s="11"/>
      <c r="F634" s="175">
        <v>322111</v>
      </c>
      <c r="G634" s="176" t="s">
        <v>41</v>
      </c>
      <c r="H634" s="177" t="s">
        <v>169</v>
      </c>
      <c r="I634" s="178">
        <v>30</v>
      </c>
      <c r="J634" s="178">
        <f>K634-I634</f>
        <v>0</v>
      </c>
      <c r="K634" s="182">
        <v>30</v>
      </c>
      <c r="L634" s="117"/>
    </row>
    <row r="635" spans="1:12" s="118" customFormat="1" ht="20.25" customHeight="1" x14ac:dyDescent="0.25">
      <c r="A635" s="136"/>
      <c r="B635" s="135"/>
      <c r="C635" s="135"/>
      <c r="D635" s="135"/>
      <c r="E635" s="90">
        <v>32216</v>
      </c>
      <c r="F635" s="131"/>
      <c r="G635" s="12" t="s">
        <v>41</v>
      </c>
      <c r="H635" s="131" t="s">
        <v>176</v>
      </c>
      <c r="I635" s="137">
        <f>I636</f>
        <v>40</v>
      </c>
      <c r="J635" s="137">
        <f>J636</f>
        <v>0</v>
      </c>
      <c r="K635" s="137">
        <f>K636</f>
        <v>40</v>
      </c>
      <c r="L635" s="117"/>
    </row>
    <row r="636" spans="1:12" s="118" customFormat="1" ht="20.25" customHeight="1" x14ac:dyDescent="0.25">
      <c r="A636" s="136"/>
      <c r="B636" s="135"/>
      <c r="C636" s="135"/>
      <c r="D636" s="135"/>
      <c r="E636" s="11"/>
      <c r="F636" s="175">
        <v>322160</v>
      </c>
      <c r="G636" s="176" t="s">
        <v>41</v>
      </c>
      <c r="H636" s="177" t="s">
        <v>176</v>
      </c>
      <c r="I636" s="178">
        <v>40</v>
      </c>
      <c r="J636" s="178">
        <f>K636-I636</f>
        <v>0</v>
      </c>
      <c r="K636" s="182">
        <v>40</v>
      </c>
      <c r="L636" s="117"/>
    </row>
    <row r="637" spans="1:12" s="118" customFormat="1" ht="20.25" customHeight="1" x14ac:dyDescent="0.25">
      <c r="A637" s="136"/>
      <c r="B637" s="135"/>
      <c r="C637" s="135"/>
      <c r="D637" s="135">
        <v>3222</v>
      </c>
      <c r="E637" s="135"/>
      <c r="F637" s="135"/>
      <c r="G637" s="12" t="s">
        <v>41</v>
      </c>
      <c r="H637" s="131" t="s">
        <v>178</v>
      </c>
      <c r="I637" s="137">
        <f>I638+I640</f>
        <v>160</v>
      </c>
      <c r="J637" s="137">
        <f>J638+J640</f>
        <v>0</v>
      </c>
      <c r="K637" s="137">
        <f>K638+K640</f>
        <v>160</v>
      </c>
      <c r="L637" s="117"/>
    </row>
    <row r="638" spans="1:12" s="118" customFormat="1" ht="20.25" customHeight="1" x14ac:dyDescent="0.25">
      <c r="A638" s="136"/>
      <c r="B638" s="135"/>
      <c r="C638" s="135"/>
      <c r="D638" s="135"/>
      <c r="E638" s="90">
        <v>32221</v>
      </c>
      <c r="F638" s="135"/>
      <c r="G638" s="12" t="s">
        <v>41</v>
      </c>
      <c r="H638" s="131" t="s">
        <v>179</v>
      </c>
      <c r="I638" s="137">
        <f>I639</f>
        <v>90</v>
      </c>
      <c r="J638" s="137">
        <f>J639</f>
        <v>0</v>
      </c>
      <c r="K638" s="137">
        <f>K639</f>
        <v>90</v>
      </c>
      <c r="L638" s="117"/>
    </row>
    <row r="639" spans="1:12" s="118" customFormat="1" ht="20.25" customHeight="1" x14ac:dyDescent="0.25">
      <c r="A639" s="136"/>
      <c r="B639" s="135"/>
      <c r="C639" s="135"/>
      <c r="D639" s="135"/>
      <c r="E639" s="11"/>
      <c r="F639" s="175">
        <v>322210</v>
      </c>
      <c r="G639" s="176" t="s">
        <v>41</v>
      </c>
      <c r="H639" s="177" t="s">
        <v>179</v>
      </c>
      <c r="I639" s="178">
        <v>90</v>
      </c>
      <c r="J639" s="178">
        <f>K639-I639</f>
        <v>0</v>
      </c>
      <c r="K639" s="182">
        <v>90</v>
      </c>
      <c r="L639" s="117"/>
    </row>
    <row r="640" spans="1:12" s="118" customFormat="1" ht="20.25" customHeight="1" x14ac:dyDescent="0.25">
      <c r="A640" s="136"/>
      <c r="B640" s="135"/>
      <c r="C640" s="135"/>
      <c r="D640" s="135"/>
      <c r="E640" s="90">
        <v>32222</v>
      </c>
      <c r="F640" s="131"/>
      <c r="G640" s="12" t="s">
        <v>41</v>
      </c>
      <c r="H640" s="131" t="s">
        <v>181</v>
      </c>
      <c r="I640" s="137">
        <f>I641</f>
        <v>70</v>
      </c>
      <c r="J640" s="137">
        <f>J641</f>
        <v>0</v>
      </c>
      <c r="K640" s="137">
        <f>K641</f>
        <v>70</v>
      </c>
      <c r="L640" s="117"/>
    </row>
    <row r="641" spans="1:12" s="118" customFormat="1" ht="20.25" customHeight="1" x14ac:dyDescent="0.25">
      <c r="A641" s="136"/>
      <c r="B641" s="135"/>
      <c r="C641" s="135"/>
      <c r="D641" s="135"/>
      <c r="E641" s="11"/>
      <c r="F641" s="175">
        <v>322220</v>
      </c>
      <c r="G641" s="176" t="s">
        <v>41</v>
      </c>
      <c r="H641" s="177" t="s">
        <v>181</v>
      </c>
      <c r="I641" s="178">
        <v>70</v>
      </c>
      <c r="J641" s="178">
        <f>K641-I641</f>
        <v>0</v>
      </c>
      <c r="K641" s="182">
        <v>70</v>
      </c>
      <c r="L641" s="117"/>
    </row>
    <row r="642" spans="1:12" s="118" customFormat="1" ht="20.25" customHeight="1" x14ac:dyDescent="0.25">
      <c r="A642" s="136"/>
      <c r="B642" s="135"/>
      <c r="C642" s="135"/>
      <c r="D642" s="135">
        <v>3223</v>
      </c>
      <c r="E642" s="135"/>
      <c r="F642" s="136"/>
      <c r="G642" s="12" t="s">
        <v>41</v>
      </c>
      <c r="H642" s="131" t="s">
        <v>184</v>
      </c>
      <c r="I642" s="137">
        <f>I643+I646</f>
        <v>480</v>
      </c>
      <c r="J642" s="137">
        <f>J643+J646</f>
        <v>0</v>
      </c>
      <c r="K642" s="137">
        <f>K643+K646</f>
        <v>480</v>
      </c>
      <c r="L642" s="117"/>
    </row>
    <row r="643" spans="1:12" s="118" customFormat="1" ht="20.25" customHeight="1" x14ac:dyDescent="0.25">
      <c r="A643" s="136"/>
      <c r="B643" s="135"/>
      <c r="C643" s="135"/>
      <c r="D643" s="135"/>
      <c r="E643" s="90">
        <v>32231</v>
      </c>
      <c r="F643" s="131"/>
      <c r="G643" s="12" t="s">
        <v>41</v>
      </c>
      <c r="H643" s="131" t="s">
        <v>185</v>
      </c>
      <c r="I643" s="137">
        <f>I644+I645</f>
        <v>320</v>
      </c>
      <c r="J643" s="137">
        <f>J644+J645</f>
        <v>0</v>
      </c>
      <c r="K643" s="137">
        <f>K644+K645</f>
        <v>320</v>
      </c>
      <c r="L643" s="117"/>
    </row>
    <row r="644" spans="1:12" s="118" customFormat="1" ht="20.25" customHeight="1" x14ac:dyDescent="0.25">
      <c r="A644" s="136"/>
      <c r="B644" s="135"/>
      <c r="C644" s="135"/>
      <c r="D644" s="135"/>
      <c r="E644" s="11"/>
      <c r="F644" s="175">
        <v>322310</v>
      </c>
      <c r="G644" s="176" t="s">
        <v>41</v>
      </c>
      <c r="H644" s="177" t="s">
        <v>185</v>
      </c>
      <c r="I644" s="178">
        <v>160</v>
      </c>
      <c r="J644" s="178">
        <f>K644-I644</f>
        <v>0</v>
      </c>
      <c r="K644" s="182">
        <v>160</v>
      </c>
      <c r="L644" s="117"/>
    </row>
    <row r="645" spans="1:12" s="118" customFormat="1" ht="20.25" customHeight="1" x14ac:dyDescent="0.25">
      <c r="A645" s="136"/>
      <c r="B645" s="135"/>
      <c r="C645" s="135"/>
      <c r="D645" s="135"/>
      <c r="E645" s="11"/>
      <c r="F645" s="175">
        <v>322311</v>
      </c>
      <c r="G645" s="176" t="s">
        <v>41</v>
      </c>
      <c r="H645" s="177" t="s">
        <v>186</v>
      </c>
      <c r="I645" s="178">
        <v>160</v>
      </c>
      <c r="J645" s="178">
        <f>K645-I645</f>
        <v>0</v>
      </c>
      <c r="K645" s="182">
        <v>160</v>
      </c>
      <c r="L645" s="117"/>
    </row>
    <row r="646" spans="1:12" s="118" customFormat="1" ht="20.25" customHeight="1" x14ac:dyDescent="0.25">
      <c r="A646" s="136"/>
      <c r="B646" s="135"/>
      <c r="C646" s="135"/>
      <c r="D646" s="135"/>
      <c r="E646" s="90">
        <v>32233</v>
      </c>
      <c r="F646" s="131"/>
      <c r="G646" s="12" t="s">
        <v>41</v>
      </c>
      <c r="H646" s="131" t="s">
        <v>187</v>
      </c>
      <c r="I646" s="137">
        <f>I647</f>
        <v>160</v>
      </c>
      <c r="J646" s="137">
        <f>J647</f>
        <v>0</v>
      </c>
      <c r="K646" s="137">
        <f>K647</f>
        <v>160</v>
      </c>
      <c r="L646" s="117"/>
    </row>
    <row r="647" spans="1:12" s="118" customFormat="1" ht="20.25" customHeight="1" x14ac:dyDescent="0.25">
      <c r="A647" s="136"/>
      <c r="B647" s="135"/>
      <c r="C647" s="135"/>
      <c r="D647" s="135"/>
      <c r="E647" s="11"/>
      <c r="F647" s="175">
        <v>322330</v>
      </c>
      <c r="G647" s="176" t="s">
        <v>41</v>
      </c>
      <c r="H647" s="177" t="s">
        <v>187</v>
      </c>
      <c r="I647" s="178">
        <v>160</v>
      </c>
      <c r="J647" s="178">
        <f>K647-I647</f>
        <v>0</v>
      </c>
      <c r="K647" s="182">
        <v>160</v>
      </c>
      <c r="L647" s="117"/>
    </row>
    <row r="648" spans="1:12" s="118" customFormat="1" ht="20.25" customHeight="1" x14ac:dyDescent="0.25">
      <c r="A648" s="136"/>
      <c r="B648" s="135"/>
      <c r="C648" s="135"/>
      <c r="D648" s="135"/>
      <c r="E648" s="90">
        <v>32234</v>
      </c>
      <c r="F648" s="131"/>
      <c r="G648" s="12" t="s">
        <v>41</v>
      </c>
      <c r="H648" s="131" t="s">
        <v>188</v>
      </c>
      <c r="I648" s="137"/>
      <c r="J648" s="137"/>
      <c r="K648" s="137"/>
      <c r="L648" s="117"/>
    </row>
    <row r="649" spans="1:12" s="118" customFormat="1" ht="20.25" customHeight="1" x14ac:dyDescent="0.25">
      <c r="A649" s="136"/>
      <c r="B649" s="135"/>
      <c r="C649" s="135"/>
      <c r="D649" s="135"/>
      <c r="E649" s="11"/>
      <c r="F649" s="175">
        <v>322340</v>
      </c>
      <c r="G649" s="176" t="s">
        <v>41</v>
      </c>
      <c r="H649" s="177" t="s">
        <v>188</v>
      </c>
      <c r="I649" s="178"/>
      <c r="J649" s="178"/>
      <c r="K649" s="178"/>
      <c r="L649" s="117"/>
    </row>
    <row r="650" spans="1:12" s="118" customFormat="1" ht="20.25" customHeight="1" x14ac:dyDescent="0.25">
      <c r="A650" s="136"/>
      <c r="B650" s="135"/>
      <c r="C650" s="135">
        <v>323</v>
      </c>
      <c r="D650" s="135"/>
      <c r="E650" s="135"/>
      <c r="F650" s="136"/>
      <c r="G650" s="12" t="s">
        <v>41</v>
      </c>
      <c r="H650" s="131" t="s">
        <v>196</v>
      </c>
      <c r="I650" s="137">
        <f>I654+I662+I665+I651</f>
        <v>400</v>
      </c>
      <c r="J650" s="137">
        <f>J654+J662+J665+J651</f>
        <v>0</v>
      </c>
      <c r="K650" s="137">
        <f>K654+K662+K665+K651</f>
        <v>400</v>
      </c>
      <c r="L650" s="117"/>
    </row>
    <row r="651" spans="1:12" s="118" customFormat="1" ht="20.25" customHeight="1" x14ac:dyDescent="0.25">
      <c r="A651" s="136"/>
      <c r="B651" s="135"/>
      <c r="C651" s="135"/>
      <c r="D651" s="135">
        <v>3232</v>
      </c>
      <c r="E651" s="135"/>
      <c r="F651" s="136"/>
      <c r="G651" s="12" t="s">
        <v>41</v>
      </c>
      <c r="H651" s="131" t="s">
        <v>203</v>
      </c>
      <c r="I651" s="137">
        <f t="shared" ref="I651:K652" si="120">I652</f>
        <v>40</v>
      </c>
      <c r="J651" s="137">
        <f t="shared" si="120"/>
        <v>0</v>
      </c>
      <c r="K651" s="137">
        <f t="shared" si="120"/>
        <v>40</v>
      </c>
      <c r="L651" s="117"/>
    </row>
    <row r="652" spans="1:12" s="118" customFormat="1" ht="20.25" customHeight="1" x14ac:dyDescent="0.25">
      <c r="A652" s="136"/>
      <c r="B652" s="135"/>
      <c r="C652" s="135"/>
      <c r="D652" s="135"/>
      <c r="E652" s="135">
        <v>32322</v>
      </c>
      <c r="F652" s="136"/>
      <c r="G652" s="12" t="s">
        <v>41</v>
      </c>
      <c r="H652" s="131" t="s">
        <v>308</v>
      </c>
      <c r="I652" s="137">
        <f t="shared" si="120"/>
        <v>40</v>
      </c>
      <c r="J652" s="137">
        <f t="shared" si="120"/>
        <v>0</v>
      </c>
      <c r="K652" s="137">
        <f t="shared" si="120"/>
        <v>40</v>
      </c>
      <c r="L652" s="117"/>
    </row>
    <row r="653" spans="1:12" s="118" customFormat="1" ht="20.25" customHeight="1" x14ac:dyDescent="0.25">
      <c r="A653" s="136"/>
      <c r="B653" s="135"/>
      <c r="C653" s="135"/>
      <c r="D653" s="135"/>
      <c r="E653" s="135"/>
      <c r="F653" s="175">
        <v>323220</v>
      </c>
      <c r="G653" s="176" t="s">
        <v>41</v>
      </c>
      <c r="H653" s="177" t="s">
        <v>308</v>
      </c>
      <c r="I653" s="178">
        <v>40</v>
      </c>
      <c r="J653" s="178">
        <f>K653-I653</f>
        <v>0</v>
      </c>
      <c r="K653" s="182">
        <v>40</v>
      </c>
      <c r="L653" s="117"/>
    </row>
    <row r="654" spans="1:12" s="118" customFormat="1" ht="20.25" customHeight="1" x14ac:dyDescent="0.25">
      <c r="A654" s="136"/>
      <c r="B654" s="135"/>
      <c r="C654" s="135"/>
      <c r="D654" s="135">
        <v>3233</v>
      </c>
      <c r="E654" s="135"/>
      <c r="F654" s="136"/>
      <c r="G654" s="12" t="s">
        <v>41</v>
      </c>
      <c r="H654" s="131" t="s">
        <v>206</v>
      </c>
      <c r="I654" s="137">
        <f t="shared" ref="I654:K655" si="121">I655</f>
        <v>40</v>
      </c>
      <c r="J654" s="137">
        <f t="shared" si="121"/>
        <v>0</v>
      </c>
      <c r="K654" s="137">
        <f t="shared" si="121"/>
        <v>40</v>
      </c>
      <c r="L654" s="117"/>
    </row>
    <row r="655" spans="1:12" s="118" customFormat="1" ht="20.25" customHeight="1" x14ac:dyDescent="0.25">
      <c r="A655" s="136"/>
      <c r="B655" s="135"/>
      <c r="C655" s="135"/>
      <c r="D655" s="135"/>
      <c r="E655" s="90">
        <v>32339</v>
      </c>
      <c r="F655" s="131"/>
      <c r="G655" s="12" t="s">
        <v>41</v>
      </c>
      <c r="H655" s="131" t="s">
        <v>206</v>
      </c>
      <c r="I655" s="137">
        <f t="shared" si="121"/>
        <v>40</v>
      </c>
      <c r="J655" s="137">
        <f t="shared" si="121"/>
        <v>0</v>
      </c>
      <c r="K655" s="137">
        <f t="shared" si="121"/>
        <v>40</v>
      </c>
      <c r="L655" s="117"/>
    </row>
    <row r="656" spans="1:12" s="118" customFormat="1" ht="20.25" customHeight="1" x14ac:dyDescent="0.25">
      <c r="A656" s="136"/>
      <c r="B656" s="135"/>
      <c r="C656" s="135"/>
      <c r="D656" s="135"/>
      <c r="E656" s="11"/>
      <c r="F656" s="175">
        <v>323390</v>
      </c>
      <c r="G656" s="176" t="s">
        <v>41</v>
      </c>
      <c r="H656" s="177" t="s">
        <v>207</v>
      </c>
      <c r="I656" s="178">
        <v>40</v>
      </c>
      <c r="J656" s="178">
        <f>K656-I656</f>
        <v>0</v>
      </c>
      <c r="K656" s="182">
        <v>40</v>
      </c>
      <c r="L656" s="117"/>
    </row>
    <row r="657" spans="1:12" s="118" customFormat="1" ht="20.25" customHeight="1" x14ac:dyDescent="0.25">
      <c r="A657" s="136"/>
      <c r="B657" s="135"/>
      <c r="C657" s="135"/>
      <c r="D657" s="135">
        <v>3236</v>
      </c>
      <c r="E657" s="135"/>
      <c r="F657" s="136"/>
      <c r="G657" s="12" t="s">
        <v>41</v>
      </c>
      <c r="H657" s="131" t="s">
        <v>217</v>
      </c>
      <c r="I657" s="137"/>
      <c r="J657" s="137"/>
      <c r="K657" s="137"/>
      <c r="L657" s="117"/>
    </row>
    <row r="658" spans="1:12" s="118" customFormat="1" ht="20.25" customHeight="1" x14ac:dyDescent="0.25">
      <c r="A658" s="136"/>
      <c r="B658" s="135"/>
      <c r="C658" s="135"/>
      <c r="D658" s="135"/>
      <c r="E658" s="90">
        <v>32363</v>
      </c>
      <c r="F658" s="131"/>
      <c r="G658" s="12" t="s">
        <v>41</v>
      </c>
      <c r="H658" s="131" t="s">
        <v>218</v>
      </c>
      <c r="I658" s="137"/>
      <c r="J658" s="137"/>
      <c r="K658" s="137"/>
      <c r="L658" s="117"/>
    </row>
    <row r="659" spans="1:12" s="118" customFormat="1" ht="20.25" customHeight="1" x14ac:dyDescent="0.25">
      <c r="A659" s="136"/>
      <c r="B659" s="135"/>
      <c r="C659" s="135"/>
      <c r="D659" s="135"/>
      <c r="E659" s="11"/>
      <c r="F659" s="175">
        <v>323630</v>
      </c>
      <c r="G659" s="176" t="s">
        <v>41</v>
      </c>
      <c r="H659" s="177" t="s">
        <v>218</v>
      </c>
      <c r="I659" s="178"/>
      <c r="J659" s="178"/>
      <c r="K659" s="178"/>
      <c r="L659" s="117"/>
    </row>
    <row r="660" spans="1:12" s="118" customFormat="1" ht="20.25" customHeight="1" x14ac:dyDescent="0.25">
      <c r="A660" s="136"/>
      <c r="B660" s="135"/>
      <c r="C660" s="135"/>
      <c r="D660" s="135"/>
      <c r="E660" s="90">
        <v>32369</v>
      </c>
      <c r="F660" s="131"/>
      <c r="G660" s="12" t="s">
        <v>41</v>
      </c>
      <c r="H660" s="131" t="s">
        <v>219</v>
      </c>
      <c r="I660" s="137"/>
      <c r="J660" s="137"/>
      <c r="K660" s="137"/>
      <c r="L660" s="117"/>
    </row>
    <row r="661" spans="1:12" s="118" customFormat="1" ht="20.25" customHeight="1" x14ac:dyDescent="0.25">
      <c r="A661" s="136"/>
      <c r="B661" s="135"/>
      <c r="C661" s="135"/>
      <c r="D661" s="135"/>
      <c r="E661" s="11"/>
      <c r="F661" s="175">
        <v>323690</v>
      </c>
      <c r="G661" s="176" t="s">
        <v>41</v>
      </c>
      <c r="H661" s="177" t="s">
        <v>219</v>
      </c>
      <c r="I661" s="178"/>
      <c r="J661" s="178"/>
      <c r="K661" s="178"/>
      <c r="L661" s="117"/>
    </row>
    <row r="662" spans="1:12" s="118" customFormat="1" ht="20.25" customHeight="1" x14ac:dyDescent="0.25">
      <c r="A662" s="136"/>
      <c r="B662" s="135"/>
      <c r="C662" s="135"/>
      <c r="D662" s="135">
        <v>3238</v>
      </c>
      <c r="E662" s="135"/>
      <c r="F662" s="136"/>
      <c r="G662" s="12" t="s">
        <v>41</v>
      </c>
      <c r="H662" s="131" t="s">
        <v>224</v>
      </c>
      <c r="I662" s="137">
        <f t="shared" ref="I662:K663" si="122">I663</f>
        <v>160</v>
      </c>
      <c r="J662" s="137">
        <f t="shared" si="122"/>
        <v>0</v>
      </c>
      <c r="K662" s="137">
        <f t="shared" si="122"/>
        <v>160</v>
      </c>
      <c r="L662" s="117"/>
    </row>
    <row r="663" spans="1:12" s="118" customFormat="1" ht="20.25" customHeight="1" x14ac:dyDescent="0.25">
      <c r="A663" s="136"/>
      <c r="B663" s="135"/>
      <c r="C663" s="135"/>
      <c r="D663" s="135"/>
      <c r="E663" s="90">
        <v>32389</v>
      </c>
      <c r="F663" s="131"/>
      <c r="G663" s="12" t="s">
        <v>41</v>
      </c>
      <c r="H663" s="131" t="s">
        <v>225</v>
      </c>
      <c r="I663" s="137">
        <f t="shared" si="122"/>
        <v>160</v>
      </c>
      <c r="J663" s="137">
        <f t="shared" si="122"/>
        <v>0</v>
      </c>
      <c r="K663" s="137">
        <f t="shared" si="122"/>
        <v>160</v>
      </c>
      <c r="L663" s="117"/>
    </row>
    <row r="664" spans="1:12" s="118" customFormat="1" ht="20.25" customHeight="1" x14ac:dyDescent="0.25">
      <c r="A664" s="136"/>
      <c r="B664" s="135"/>
      <c r="C664" s="135"/>
      <c r="D664" s="135"/>
      <c r="E664" s="11"/>
      <c r="F664" s="175">
        <v>323890</v>
      </c>
      <c r="G664" s="176" t="s">
        <v>41</v>
      </c>
      <c r="H664" s="177" t="s">
        <v>225</v>
      </c>
      <c r="I664" s="178">
        <v>160</v>
      </c>
      <c r="J664" s="178">
        <f>K664-I664</f>
        <v>0</v>
      </c>
      <c r="K664" s="182">
        <v>160</v>
      </c>
      <c r="L664" s="117"/>
    </row>
    <row r="665" spans="1:12" s="118" customFormat="1" ht="20.25" customHeight="1" x14ac:dyDescent="0.25">
      <c r="A665" s="136"/>
      <c r="B665" s="135"/>
      <c r="C665" s="135"/>
      <c r="D665" s="135">
        <v>3239</v>
      </c>
      <c r="E665" s="135"/>
      <c r="F665" s="136"/>
      <c r="G665" s="12" t="s">
        <v>41</v>
      </c>
      <c r="H665" s="131" t="s">
        <v>226</v>
      </c>
      <c r="I665" s="137">
        <f>I670</f>
        <v>160</v>
      </c>
      <c r="J665" s="137">
        <f>J670</f>
        <v>0</v>
      </c>
      <c r="K665" s="137">
        <f>K670</f>
        <v>160</v>
      </c>
      <c r="L665" s="117"/>
    </row>
    <row r="666" spans="1:12" s="118" customFormat="1" ht="20.25" customHeight="1" x14ac:dyDescent="0.25">
      <c r="A666" s="136"/>
      <c r="B666" s="135"/>
      <c r="C666" s="135"/>
      <c r="D666" s="135"/>
      <c r="E666" s="90">
        <v>32391</v>
      </c>
      <c r="F666" s="131"/>
      <c r="G666" s="12" t="s">
        <v>41</v>
      </c>
      <c r="H666" s="131" t="s">
        <v>227</v>
      </c>
      <c r="I666" s="137"/>
      <c r="J666" s="137"/>
      <c r="K666" s="137"/>
      <c r="L666" s="117"/>
    </row>
    <row r="667" spans="1:12" s="118" customFormat="1" ht="20.25" customHeight="1" x14ac:dyDescent="0.25">
      <c r="A667" s="136"/>
      <c r="B667" s="135"/>
      <c r="C667" s="135"/>
      <c r="D667" s="135"/>
      <c r="E667" s="11"/>
      <c r="F667" s="175">
        <v>323910</v>
      </c>
      <c r="G667" s="176" t="s">
        <v>41</v>
      </c>
      <c r="H667" s="177" t="s">
        <v>227</v>
      </c>
      <c r="I667" s="178"/>
      <c r="J667" s="178"/>
      <c r="K667" s="178"/>
      <c r="L667" s="117"/>
    </row>
    <row r="668" spans="1:12" s="118" customFormat="1" ht="20.25" customHeight="1" x14ac:dyDescent="0.25">
      <c r="A668" s="136"/>
      <c r="B668" s="135"/>
      <c r="C668" s="135"/>
      <c r="D668" s="135"/>
      <c r="E668" s="90">
        <v>32394</v>
      </c>
      <c r="F668" s="131"/>
      <c r="G668" s="12" t="s">
        <v>41</v>
      </c>
      <c r="H668" s="131" t="s">
        <v>229</v>
      </c>
      <c r="I668" s="137"/>
      <c r="J668" s="137"/>
      <c r="K668" s="137"/>
      <c r="L668" s="117"/>
    </row>
    <row r="669" spans="1:12" s="118" customFormat="1" ht="20.25" customHeight="1" x14ac:dyDescent="0.25">
      <c r="A669" s="136"/>
      <c r="B669" s="135"/>
      <c r="C669" s="135"/>
      <c r="D669" s="135"/>
      <c r="E669" s="11"/>
      <c r="F669" s="175">
        <v>323940</v>
      </c>
      <c r="G669" s="176" t="s">
        <v>41</v>
      </c>
      <c r="H669" s="177" t="s">
        <v>229</v>
      </c>
      <c r="I669" s="178"/>
      <c r="J669" s="178"/>
      <c r="K669" s="178"/>
      <c r="L669" s="117"/>
    </row>
    <row r="670" spans="1:12" s="118" customFormat="1" ht="20.25" customHeight="1" x14ac:dyDescent="0.25">
      <c r="A670" s="136"/>
      <c r="B670" s="135"/>
      <c r="C670" s="135"/>
      <c r="D670" s="135"/>
      <c r="E670" s="90">
        <v>32395</v>
      </c>
      <c r="F670" s="131"/>
      <c r="G670" s="12" t="s">
        <v>41</v>
      </c>
      <c r="H670" s="131" t="s">
        <v>230</v>
      </c>
      <c r="I670" s="137">
        <f>I671</f>
        <v>160</v>
      </c>
      <c r="J670" s="137">
        <f>J671</f>
        <v>0</v>
      </c>
      <c r="K670" s="137">
        <f>K671</f>
        <v>160</v>
      </c>
      <c r="L670" s="117"/>
    </row>
    <row r="671" spans="1:12" s="118" customFormat="1" ht="20.25" customHeight="1" x14ac:dyDescent="0.25">
      <c r="A671" s="136"/>
      <c r="B671" s="135"/>
      <c r="C671" s="135"/>
      <c r="D671" s="135"/>
      <c r="E671" s="11"/>
      <c r="F671" s="175">
        <v>323950</v>
      </c>
      <c r="G671" s="176" t="s">
        <v>41</v>
      </c>
      <c r="H671" s="177" t="s">
        <v>230</v>
      </c>
      <c r="I671" s="178">
        <v>160</v>
      </c>
      <c r="J671" s="178">
        <f>K671-I671</f>
        <v>0</v>
      </c>
      <c r="K671" s="182">
        <v>160</v>
      </c>
      <c r="L671" s="117"/>
    </row>
    <row r="672" spans="1:12" s="118" customFormat="1" ht="20.25" customHeight="1" x14ac:dyDescent="0.25">
      <c r="A672" s="136"/>
      <c r="B672" s="135"/>
      <c r="C672" s="135"/>
      <c r="D672" s="135"/>
      <c r="E672" s="90">
        <v>32399</v>
      </c>
      <c r="F672" s="131"/>
      <c r="G672" s="12" t="s">
        <v>41</v>
      </c>
      <c r="H672" s="131" t="s">
        <v>231</v>
      </c>
      <c r="I672" s="137"/>
      <c r="J672" s="137"/>
      <c r="K672" s="137"/>
      <c r="L672" s="117"/>
    </row>
    <row r="673" spans="1:12" s="118" customFormat="1" ht="20.25" customHeight="1" x14ac:dyDescent="0.25">
      <c r="A673" s="136"/>
      <c r="B673" s="135"/>
      <c r="C673" s="135"/>
      <c r="D673" s="135"/>
      <c r="E673" s="11"/>
      <c r="F673" s="175">
        <v>323990</v>
      </c>
      <c r="G673" s="176" t="s">
        <v>41</v>
      </c>
      <c r="H673" s="177" t="s">
        <v>232</v>
      </c>
      <c r="I673" s="178"/>
      <c r="J673" s="178"/>
      <c r="K673" s="178"/>
      <c r="L673" s="117"/>
    </row>
    <row r="674" spans="1:12" s="118" customFormat="1" ht="20.25" customHeight="1" x14ac:dyDescent="0.25">
      <c r="A674" s="136"/>
      <c r="B674" s="135"/>
      <c r="C674" s="135"/>
      <c r="D674" s="135"/>
      <c r="E674" s="11"/>
      <c r="F674" s="175">
        <v>323991</v>
      </c>
      <c r="G674" s="176" t="s">
        <v>41</v>
      </c>
      <c r="H674" s="177" t="s">
        <v>233</v>
      </c>
      <c r="I674" s="178"/>
      <c r="J674" s="178"/>
      <c r="K674" s="178"/>
      <c r="L674" s="117"/>
    </row>
    <row r="675" spans="1:12" s="118" customFormat="1" ht="20.25" customHeight="1" x14ac:dyDescent="0.25">
      <c r="A675" s="136"/>
      <c r="B675" s="135"/>
      <c r="C675" s="135"/>
      <c r="D675" s="135"/>
      <c r="E675" s="11"/>
      <c r="F675" s="175">
        <v>323992</v>
      </c>
      <c r="G675" s="176" t="s">
        <v>41</v>
      </c>
      <c r="H675" s="177" t="s">
        <v>234</v>
      </c>
      <c r="I675" s="178"/>
      <c r="J675" s="178"/>
      <c r="K675" s="178"/>
      <c r="L675" s="117"/>
    </row>
    <row r="676" spans="1:12" s="118" customFormat="1" ht="20.25" customHeight="1" x14ac:dyDescent="0.25">
      <c r="A676" s="136"/>
      <c r="B676" s="135"/>
      <c r="C676" s="135"/>
      <c r="D676" s="135"/>
      <c r="E676" s="11"/>
      <c r="F676" s="175">
        <v>323993</v>
      </c>
      <c r="G676" s="176" t="s">
        <v>41</v>
      </c>
      <c r="H676" s="177" t="s">
        <v>235</v>
      </c>
      <c r="I676" s="178"/>
      <c r="J676" s="178"/>
      <c r="K676" s="178"/>
      <c r="L676" s="117"/>
    </row>
    <row r="677" spans="1:12" s="118" customFormat="1" ht="20.25" customHeight="1" x14ac:dyDescent="0.25">
      <c r="A677" s="136"/>
      <c r="B677" s="135"/>
      <c r="C677" s="135"/>
      <c r="D677" s="135"/>
      <c r="E677" s="11"/>
      <c r="F677" s="175">
        <v>323994</v>
      </c>
      <c r="G677" s="176" t="s">
        <v>41</v>
      </c>
      <c r="H677" s="177" t="s">
        <v>236</v>
      </c>
      <c r="I677" s="178"/>
      <c r="J677" s="178"/>
      <c r="K677" s="178"/>
      <c r="L677" s="117"/>
    </row>
    <row r="678" spans="1:12" s="118" customFormat="1" ht="30" customHeight="1" x14ac:dyDescent="0.25">
      <c r="A678" s="348" t="s">
        <v>321</v>
      </c>
      <c r="B678" s="349"/>
      <c r="C678" s="349"/>
      <c r="D678" s="349"/>
      <c r="E678" s="349"/>
      <c r="F678" s="349"/>
      <c r="G678" s="350"/>
      <c r="H678" s="115" t="s">
        <v>322</v>
      </c>
      <c r="I678" s="116"/>
      <c r="J678" s="116"/>
      <c r="K678" s="116"/>
    </row>
    <row r="679" spans="1:12" s="123" customFormat="1" ht="21.75" customHeight="1" x14ac:dyDescent="0.25">
      <c r="A679" s="119"/>
      <c r="B679" s="119"/>
      <c r="C679" s="119"/>
      <c r="D679" s="119"/>
      <c r="E679" s="119"/>
      <c r="F679" s="119" t="str">
        <f>+G679</f>
        <v>3.1.</v>
      </c>
      <c r="G679" s="120" t="s">
        <v>41</v>
      </c>
      <c r="H679" s="121" t="s">
        <v>20</v>
      </c>
      <c r="I679" s="122"/>
      <c r="J679" s="122"/>
      <c r="K679" s="122"/>
      <c r="L679" s="117"/>
    </row>
    <row r="680" spans="1:12" s="123" customFormat="1" ht="20.25" customHeight="1" x14ac:dyDescent="0.25">
      <c r="A680" s="124">
        <v>4</v>
      </c>
      <c r="B680" s="124"/>
      <c r="C680" s="124"/>
      <c r="D680" s="124"/>
      <c r="E680" s="124"/>
      <c r="F680" s="124"/>
      <c r="G680" s="179" t="s">
        <v>41</v>
      </c>
      <c r="H680" s="126" t="s">
        <v>21</v>
      </c>
      <c r="I680" s="127"/>
      <c r="J680" s="127"/>
      <c r="K680" s="127">
        <v>0</v>
      </c>
      <c r="L680" s="117"/>
    </row>
    <row r="681" spans="1:12" s="118" customFormat="1" ht="20.25" customHeight="1" x14ac:dyDescent="0.25">
      <c r="A681" s="128"/>
      <c r="B681" s="128">
        <v>41</v>
      </c>
      <c r="C681" s="128"/>
      <c r="D681" s="128"/>
      <c r="E681" s="128"/>
      <c r="F681" s="128"/>
      <c r="G681" s="179" t="s">
        <v>41</v>
      </c>
      <c r="H681" s="129" t="s">
        <v>11</v>
      </c>
      <c r="I681" s="132"/>
      <c r="J681" s="132"/>
      <c r="K681" s="132"/>
      <c r="L681" s="117"/>
    </row>
    <row r="682" spans="1:12" s="118" customFormat="1" ht="20.25" customHeight="1" x14ac:dyDescent="0.25">
      <c r="A682" s="128"/>
      <c r="B682" s="128">
        <v>42</v>
      </c>
      <c r="C682" s="128"/>
      <c r="D682" s="128"/>
      <c r="E682" s="128"/>
      <c r="F682" s="128"/>
      <c r="G682" s="179" t="s">
        <v>41</v>
      </c>
      <c r="H682" s="129" t="s">
        <v>12</v>
      </c>
      <c r="I682" s="132"/>
      <c r="J682" s="132"/>
      <c r="K682" s="132">
        <v>0</v>
      </c>
      <c r="L682" s="117"/>
    </row>
    <row r="683" spans="1:12" s="118" customFormat="1" ht="34.5" customHeight="1" x14ac:dyDescent="0.25">
      <c r="A683" s="348" t="s">
        <v>104</v>
      </c>
      <c r="B683" s="349"/>
      <c r="C683" s="349"/>
      <c r="D683" s="349"/>
      <c r="E683" s="349"/>
      <c r="F683" s="349"/>
      <c r="G683" s="350"/>
      <c r="H683" s="115" t="s">
        <v>109</v>
      </c>
      <c r="I683" s="116">
        <f>+I684</f>
        <v>0</v>
      </c>
      <c r="J683" s="116">
        <f t="shared" ref="J683:K684" si="123">+J684</f>
        <v>44000</v>
      </c>
      <c r="K683" s="116">
        <f t="shared" si="123"/>
        <v>44000</v>
      </c>
    </row>
    <row r="684" spans="1:12" s="123" customFormat="1" ht="23.1" customHeight="1" x14ac:dyDescent="0.25">
      <c r="A684" s="119"/>
      <c r="B684" s="119"/>
      <c r="C684" s="119"/>
      <c r="D684" s="119"/>
      <c r="E684" s="119"/>
      <c r="F684" s="119" t="s">
        <v>39</v>
      </c>
      <c r="G684" s="120" t="s">
        <v>39</v>
      </c>
      <c r="H684" s="121" t="s">
        <v>19</v>
      </c>
      <c r="I684" s="122">
        <f>+I685</f>
        <v>0</v>
      </c>
      <c r="J684" s="122">
        <f t="shared" si="123"/>
        <v>44000</v>
      </c>
      <c r="K684" s="122">
        <f t="shared" si="123"/>
        <v>44000</v>
      </c>
      <c r="L684" s="117"/>
    </row>
    <row r="685" spans="1:12" s="123" customFormat="1" ht="23.1" customHeight="1" x14ac:dyDescent="0.25">
      <c r="A685" s="124">
        <v>3</v>
      </c>
      <c r="B685" s="124"/>
      <c r="C685" s="124"/>
      <c r="D685" s="124"/>
      <c r="E685" s="124"/>
      <c r="F685" s="124"/>
      <c r="G685" s="179" t="s">
        <v>41</v>
      </c>
      <c r="H685" s="126" t="s">
        <v>18</v>
      </c>
      <c r="I685" s="127">
        <f>+I686+I718</f>
        <v>0</v>
      </c>
      <c r="J685" s="127">
        <f t="shared" ref="J685:K685" si="124">+J686+J718</f>
        <v>44000</v>
      </c>
      <c r="K685" s="127">
        <f t="shared" si="124"/>
        <v>44000</v>
      </c>
      <c r="L685" s="117"/>
    </row>
    <row r="686" spans="1:12" s="118" customFormat="1" ht="23.1" customHeight="1" x14ac:dyDescent="0.25">
      <c r="A686" s="128"/>
      <c r="B686" s="128">
        <v>31</v>
      </c>
      <c r="C686" s="128"/>
      <c r="D686" s="128"/>
      <c r="E686" s="128"/>
      <c r="F686" s="128"/>
      <c r="G686" s="179" t="s">
        <v>41</v>
      </c>
      <c r="H686" s="129" t="s">
        <v>6</v>
      </c>
      <c r="I686" s="132">
        <f>I687+I709</f>
        <v>0</v>
      </c>
      <c r="J686" s="132">
        <f>J687+J709</f>
        <v>22065</v>
      </c>
      <c r="K686" s="132">
        <f>K687+K709</f>
        <v>22065</v>
      </c>
      <c r="L686" s="117"/>
    </row>
    <row r="687" spans="1:12" s="118" customFormat="1" ht="20.25" customHeight="1" x14ac:dyDescent="0.25">
      <c r="A687" s="128"/>
      <c r="B687" s="135"/>
      <c r="C687" s="135">
        <v>311</v>
      </c>
      <c r="D687" s="135"/>
      <c r="E687" s="135"/>
      <c r="F687" s="136"/>
      <c r="G687" s="12" t="s">
        <v>39</v>
      </c>
      <c r="H687" s="131" t="s">
        <v>128</v>
      </c>
      <c r="I687" s="137">
        <f>I688+I691+I694</f>
        <v>0</v>
      </c>
      <c r="J687" s="137">
        <f>J688+J691+J694</f>
        <v>18940</v>
      </c>
      <c r="K687" s="137">
        <f>K688+K691+K694</f>
        <v>18940</v>
      </c>
      <c r="L687" s="117"/>
    </row>
    <row r="688" spans="1:12" s="118" customFormat="1" ht="20.25" customHeight="1" x14ac:dyDescent="0.25">
      <c r="A688" s="128"/>
      <c r="B688" s="135"/>
      <c r="C688" s="135"/>
      <c r="D688" s="135">
        <v>3111</v>
      </c>
      <c r="E688" s="135"/>
      <c r="F688" s="136"/>
      <c r="G688" s="12" t="s">
        <v>39</v>
      </c>
      <c r="H688" s="131" t="s">
        <v>129</v>
      </c>
      <c r="I688" s="137">
        <f t="shared" ref="I688:K689" si="125">I689</f>
        <v>0</v>
      </c>
      <c r="J688" s="137">
        <f t="shared" si="125"/>
        <v>18940</v>
      </c>
      <c r="K688" s="137">
        <f t="shared" si="125"/>
        <v>18940</v>
      </c>
      <c r="L688" s="117"/>
    </row>
    <row r="689" spans="1:14" s="118" customFormat="1" ht="20.25" customHeight="1" x14ac:dyDescent="0.25">
      <c r="A689" s="128"/>
      <c r="B689" s="135"/>
      <c r="C689" s="135"/>
      <c r="D689" s="135"/>
      <c r="E689" s="90">
        <v>31111</v>
      </c>
      <c r="F689" s="131"/>
      <c r="G689" s="12" t="s">
        <v>39</v>
      </c>
      <c r="H689" s="131" t="s">
        <v>130</v>
      </c>
      <c r="I689" s="137">
        <f t="shared" si="125"/>
        <v>0</v>
      </c>
      <c r="J689" s="137">
        <f t="shared" si="125"/>
        <v>18940</v>
      </c>
      <c r="K689" s="137">
        <f t="shared" si="125"/>
        <v>18940</v>
      </c>
      <c r="L689" s="117"/>
    </row>
    <row r="690" spans="1:14" s="118" customFormat="1" ht="20.25" customHeight="1" x14ac:dyDescent="0.25">
      <c r="A690" s="128"/>
      <c r="B690" s="135"/>
      <c r="C690" s="135"/>
      <c r="D690" s="135"/>
      <c r="E690" s="11"/>
      <c r="F690" s="175">
        <v>311110</v>
      </c>
      <c r="G690" s="176" t="s">
        <v>39</v>
      </c>
      <c r="H690" s="177" t="s">
        <v>305</v>
      </c>
      <c r="I690" s="178">
        <v>0</v>
      </c>
      <c r="J690" s="178">
        <f>K690-I690</f>
        <v>18940</v>
      </c>
      <c r="K690" s="181">
        <v>18940</v>
      </c>
      <c r="L690" s="117"/>
      <c r="M690" s="180"/>
      <c r="N690" s="117">
        <f>+M690-K685</f>
        <v>-44000</v>
      </c>
    </row>
    <row r="691" spans="1:14" s="118" customFormat="1" ht="20.25" customHeight="1" x14ac:dyDescent="0.25">
      <c r="A691" s="128"/>
      <c r="B691" s="135"/>
      <c r="C691" s="135"/>
      <c r="D691" s="135">
        <v>3113</v>
      </c>
      <c r="E691" s="135"/>
      <c r="F691" s="136"/>
      <c r="G691" s="12" t="s">
        <v>39</v>
      </c>
      <c r="H691" s="131" t="s">
        <v>137</v>
      </c>
      <c r="I691" s="137">
        <f t="shared" ref="I691:K692" si="126">I692</f>
        <v>0</v>
      </c>
      <c r="J691" s="137">
        <f t="shared" si="126"/>
        <v>0</v>
      </c>
      <c r="K691" s="137">
        <f t="shared" si="126"/>
        <v>0</v>
      </c>
      <c r="L691" s="117"/>
    </row>
    <row r="692" spans="1:14" s="118" customFormat="1" ht="20.25" customHeight="1" x14ac:dyDescent="0.25">
      <c r="A692" s="128"/>
      <c r="B692" s="135"/>
      <c r="C692" s="135"/>
      <c r="D692" s="135"/>
      <c r="E692" s="90">
        <v>31131</v>
      </c>
      <c r="F692" s="131"/>
      <c r="G692" s="12" t="s">
        <v>39</v>
      </c>
      <c r="H692" s="131" t="s">
        <v>137</v>
      </c>
      <c r="I692" s="137">
        <f t="shared" si="126"/>
        <v>0</v>
      </c>
      <c r="J692" s="137">
        <f t="shared" si="126"/>
        <v>0</v>
      </c>
      <c r="K692" s="137">
        <f t="shared" si="126"/>
        <v>0</v>
      </c>
      <c r="L692" s="117"/>
    </row>
    <row r="693" spans="1:14" s="118" customFormat="1" ht="20.25" customHeight="1" x14ac:dyDescent="0.25">
      <c r="A693" s="128"/>
      <c r="B693" s="135"/>
      <c r="C693" s="135"/>
      <c r="D693" s="135"/>
      <c r="E693" s="11"/>
      <c r="F693" s="175">
        <v>311310</v>
      </c>
      <c r="G693" s="176" t="s">
        <v>39</v>
      </c>
      <c r="H693" s="177" t="s">
        <v>137</v>
      </c>
      <c r="I693" s="178">
        <v>0</v>
      </c>
      <c r="J693" s="178">
        <f>K693-I693</f>
        <v>0</v>
      </c>
      <c r="K693" s="178">
        <v>0</v>
      </c>
      <c r="L693" s="117"/>
    </row>
    <row r="694" spans="1:14" s="118" customFormat="1" ht="20.25" customHeight="1" x14ac:dyDescent="0.25">
      <c r="A694" s="128"/>
      <c r="B694" s="135"/>
      <c r="C694" s="135"/>
      <c r="D694" s="135">
        <v>3114</v>
      </c>
      <c r="E694" s="135"/>
      <c r="F694" s="136"/>
      <c r="G694" s="12" t="s">
        <v>39</v>
      </c>
      <c r="H694" s="131" t="s">
        <v>309</v>
      </c>
      <c r="I694" s="137">
        <f t="shared" ref="I694:K695" si="127">I695</f>
        <v>0</v>
      </c>
      <c r="J694" s="137">
        <f t="shared" si="127"/>
        <v>0</v>
      </c>
      <c r="K694" s="137">
        <f t="shared" si="127"/>
        <v>0</v>
      </c>
      <c r="L694" s="117"/>
    </row>
    <row r="695" spans="1:14" s="118" customFormat="1" ht="20.25" customHeight="1" x14ac:dyDescent="0.25">
      <c r="A695" s="128"/>
      <c r="B695" s="135"/>
      <c r="C695" s="135"/>
      <c r="D695" s="135"/>
      <c r="E695" s="90">
        <v>31141</v>
      </c>
      <c r="F695" s="131"/>
      <c r="G695" s="12" t="s">
        <v>39</v>
      </c>
      <c r="H695" s="131" t="s">
        <v>138</v>
      </c>
      <c r="I695" s="137">
        <f t="shared" si="127"/>
        <v>0</v>
      </c>
      <c r="J695" s="137">
        <f t="shared" si="127"/>
        <v>0</v>
      </c>
      <c r="K695" s="137">
        <f t="shared" si="127"/>
        <v>0</v>
      </c>
      <c r="L695" s="117"/>
    </row>
    <row r="696" spans="1:14" s="118" customFormat="1" ht="20.25" customHeight="1" x14ac:dyDescent="0.25">
      <c r="A696" s="128"/>
      <c r="B696" s="135"/>
      <c r="C696" s="135"/>
      <c r="D696" s="135"/>
      <c r="E696" s="11"/>
      <c r="F696" s="175">
        <v>311410</v>
      </c>
      <c r="G696" s="176" t="s">
        <v>39</v>
      </c>
      <c r="H696" s="177" t="s">
        <v>138</v>
      </c>
      <c r="I696" s="178">
        <v>0</v>
      </c>
      <c r="J696" s="178">
        <f>K696-I696</f>
        <v>0</v>
      </c>
      <c r="K696" s="178">
        <v>0</v>
      </c>
      <c r="L696" s="117"/>
    </row>
    <row r="697" spans="1:14" s="118" customFormat="1" ht="20.25" customHeight="1" x14ac:dyDescent="0.25">
      <c r="A697" s="128"/>
      <c r="B697" s="135"/>
      <c r="C697" s="135">
        <v>312</v>
      </c>
      <c r="D697" s="135"/>
      <c r="E697" s="135"/>
      <c r="F697" s="136"/>
      <c r="G697" s="12" t="s">
        <v>39</v>
      </c>
      <c r="H697" s="131" t="s">
        <v>141</v>
      </c>
      <c r="I697" s="137"/>
      <c r="J697" s="137"/>
      <c r="K697" s="137"/>
      <c r="L697" s="117"/>
    </row>
    <row r="698" spans="1:14" s="118" customFormat="1" ht="20.25" customHeight="1" x14ac:dyDescent="0.25">
      <c r="A698" s="128"/>
      <c r="B698" s="135"/>
      <c r="C698" s="135"/>
      <c r="D698" s="135">
        <v>3121</v>
      </c>
      <c r="E698" s="135"/>
      <c r="F698" s="136"/>
      <c r="G698" s="12" t="s">
        <v>39</v>
      </c>
      <c r="H698" s="131" t="s">
        <v>141</v>
      </c>
      <c r="I698" s="137"/>
      <c r="J698" s="137"/>
      <c r="K698" s="137"/>
      <c r="L698" s="117"/>
    </row>
    <row r="699" spans="1:14" s="118" customFormat="1" ht="20.25" customHeight="1" x14ac:dyDescent="0.25">
      <c r="A699" s="128"/>
      <c r="B699" s="135"/>
      <c r="C699" s="135"/>
      <c r="D699" s="135"/>
      <c r="E699" s="90">
        <v>31212</v>
      </c>
      <c r="F699" s="131"/>
      <c r="G699" s="12" t="s">
        <v>39</v>
      </c>
      <c r="H699" s="131" t="s">
        <v>142</v>
      </c>
      <c r="I699" s="137"/>
      <c r="J699" s="137"/>
      <c r="K699" s="137"/>
      <c r="L699" s="117"/>
    </row>
    <row r="700" spans="1:14" s="118" customFormat="1" ht="20.25" customHeight="1" x14ac:dyDescent="0.25">
      <c r="A700" s="128"/>
      <c r="B700" s="135"/>
      <c r="C700" s="135"/>
      <c r="D700" s="135"/>
      <c r="E700" s="11"/>
      <c r="F700" s="175">
        <v>312120</v>
      </c>
      <c r="G700" s="176" t="s">
        <v>39</v>
      </c>
      <c r="H700" s="177" t="s">
        <v>142</v>
      </c>
      <c r="I700" s="178"/>
      <c r="J700" s="178"/>
      <c r="K700" s="178"/>
      <c r="L700" s="117"/>
    </row>
    <row r="701" spans="1:14" s="118" customFormat="1" ht="20.25" customHeight="1" x14ac:dyDescent="0.25">
      <c r="A701" s="128"/>
      <c r="B701" s="135"/>
      <c r="C701" s="135"/>
      <c r="D701" s="135"/>
      <c r="E701" s="90">
        <v>31213</v>
      </c>
      <c r="F701" s="131"/>
      <c r="G701" s="12" t="s">
        <v>39</v>
      </c>
      <c r="H701" s="131" t="s">
        <v>143</v>
      </c>
      <c r="I701" s="137"/>
      <c r="J701" s="137"/>
      <c r="K701" s="137"/>
      <c r="L701" s="117"/>
    </row>
    <row r="702" spans="1:14" s="118" customFormat="1" ht="20.25" customHeight="1" x14ac:dyDescent="0.25">
      <c r="A702" s="128"/>
      <c r="B702" s="135"/>
      <c r="C702" s="135"/>
      <c r="D702" s="135"/>
      <c r="E702" s="11"/>
      <c r="F702" s="175">
        <v>312130</v>
      </c>
      <c r="G702" s="176" t="s">
        <v>39</v>
      </c>
      <c r="H702" s="177" t="s">
        <v>143</v>
      </c>
      <c r="I702" s="178"/>
      <c r="J702" s="178"/>
      <c r="K702" s="178"/>
      <c r="L702" s="117"/>
    </row>
    <row r="703" spans="1:14" s="118" customFormat="1" ht="20.25" customHeight="1" x14ac:dyDescent="0.25">
      <c r="A703" s="128"/>
      <c r="B703" s="135"/>
      <c r="C703" s="135"/>
      <c r="D703" s="135"/>
      <c r="E703" s="90">
        <v>31214</v>
      </c>
      <c r="F703" s="131"/>
      <c r="G703" s="12" t="s">
        <v>39</v>
      </c>
      <c r="H703" s="131" t="s">
        <v>144</v>
      </c>
      <c r="I703" s="137"/>
      <c r="J703" s="137"/>
      <c r="K703" s="137"/>
      <c r="L703" s="117"/>
    </row>
    <row r="704" spans="1:14" s="118" customFormat="1" ht="20.25" customHeight="1" x14ac:dyDescent="0.25">
      <c r="A704" s="128"/>
      <c r="B704" s="135"/>
      <c r="C704" s="135"/>
      <c r="D704" s="135"/>
      <c r="E704" s="11"/>
      <c r="F704" s="175">
        <v>312140</v>
      </c>
      <c r="G704" s="176" t="s">
        <v>39</v>
      </c>
      <c r="H704" s="177" t="s">
        <v>144</v>
      </c>
      <c r="I704" s="178"/>
      <c r="J704" s="178"/>
      <c r="K704" s="178"/>
      <c r="L704" s="117"/>
    </row>
    <row r="705" spans="1:12" s="118" customFormat="1" ht="20.25" customHeight="1" x14ac:dyDescent="0.25">
      <c r="A705" s="128"/>
      <c r="B705" s="135"/>
      <c r="C705" s="135"/>
      <c r="D705" s="135"/>
      <c r="E705" s="90">
        <v>31215</v>
      </c>
      <c r="F705" s="131"/>
      <c r="G705" s="12" t="s">
        <v>39</v>
      </c>
      <c r="H705" s="131" t="s">
        <v>145</v>
      </c>
      <c r="I705" s="137"/>
      <c r="J705" s="137"/>
      <c r="K705" s="137"/>
      <c r="L705" s="117"/>
    </row>
    <row r="706" spans="1:12" s="118" customFormat="1" ht="20.25" customHeight="1" x14ac:dyDescent="0.25">
      <c r="A706" s="128"/>
      <c r="B706" s="135"/>
      <c r="C706" s="135"/>
      <c r="D706" s="135"/>
      <c r="E706" s="11"/>
      <c r="F706" s="175">
        <v>312150</v>
      </c>
      <c r="G706" s="176" t="s">
        <v>39</v>
      </c>
      <c r="H706" s="177" t="s">
        <v>145</v>
      </c>
      <c r="I706" s="178"/>
      <c r="J706" s="178"/>
      <c r="K706" s="178"/>
      <c r="L706" s="117"/>
    </row>
    <row r="707" spans="1:12" s="118" customFormat="1" ht="20.25" customHeight="1" x14ac:dyDescent="0.25">
      <c r="A707" s="128"/>
      <c r="B707" s="135"/>
      <c r="C707" s="135"/>
      <c r="D707" s="135"/>
      <c r="E707" s="90">
        <v>31219</v>
      </c>
      <c r="F707" s="131"/>
      <c r="G707" s="12" t="s">
        <v>39</v>
      </c>
      <c r="H707" s="131" t="s">
        <v>147</v>
      </c>
      <c r="I707" s="137"/>
      <c r="J707" s="137"/>
      <c r="K707" s="137"/>
      <c r="L707" s="117"/>
    </row>
    <row r="708" spans="1:12" s="118" customFormat="1" ht="20.25" customHeight="1" x14ac:dyDescent="0.25">
      <c r="A708" s="128"/>
      <c r="B708" s="135"/>
      <c r="C708" s="135"/>
      <c r="D708" s="135"/>
      <c r="E708" s="11"/>
      <c r="F708" s="175">
        <v>312190</v>
      </c>
      <c r="G708" s="176" t="s">
        <v>39</v>
      </c>
      <c r="H708" s="177" t="s">
        <v>147</v>
      </c>
      <c r="I708" s="178"/>
      <c r="J708" s="178"/>
      <c r="K708" s="178"/>
      <c r="L708" s="117"/>
    </row>
    <row r="709" spans="1:12" s="118" customFormat="1" ht="20.25" customHeight="1" x14ac:dyDescent="0.25">
      <c r="A709" s="128"/>
      <c r="B709" s="135"/>
      <c r="C709" s="135">
        <v>313</v>
      </c>
      <c r="D709" s="135"/>
      <c r="E709" s="135"/>
      <c r="F709" s="136"/>
      <c r="G709" s="12" t="s">
        <v>39</v>
      </c>
      <c r="H709" s="131" t="s">
        <v>149</v>
      </c>
      <c r="I709" s="137">
        <f>I710+I715</f>
        <v>0</v>
      </c>
      <c r="J709" s="137">
        <f>J710+J715</f>
        <v>3125</v>
      </c>
      <c r="K709" s="137">
        <f>K710+K715</f>
        <v>3125</v>
      </c>
      <c r="L709" s="117"/>
    </row>
    <row r="710" spans="1:12" s="118" customFormat="1" ht="20.25" customHeight="1" x14ac:dyDescent="0.25">
      <c r="A710" s="128"/>
      <c r="B710" s="135"/>
      <c r="C710" s="135"/>
      <c r="D710" s="135">
        <v>3132</v>
      </c>
      <c r="E710" s="135"/>
      <c r="F710" s="136"/>
      <c r="G710" s="12" t="s">
        <v>39</v>
      </c>
      <c r="H710" s="131" t="s">
        <v>150</v>
      </c>
      <c r="I710" s="137">
        <f>I711+I713</f>
        <v>0</v>
      </c>
      <c r="J710" s="137">
        <f>J711+J713</f>
        <v>3125</v>
      </c>
      <c r="K710" s="137">
        <f>K711+K713</f>
        <v>3125</v>
      </c>
      <c r="L710" s="117"/>
    </row>
    <row r="711" spans="1:12" s="118" customFormat="1" ht="20.25" customHeight="1" x14ac:dyDescent="0.25">
      <c r="A711" s="128"/>
      <c r="B711" s="135"/>
      <c r="C711" s="135"/>
      <c r="D711" s="135"/>
      <c r="E711" s="90">
        <v>31321</v>
      </c>
      <c r="F711" s="131"/>
      <c r="G711" s="12" t="s">
        <v>39</v>
      </c>
      <c r="H711" s="131" t="s">
        <v>150</v>
      </c>
      <c r="I711" s="137">
        <f>I712</f>
        <v>0</v>
      </c>
      <c r="J711" s="137">
        <f>J712</f>
        <v>3125</v>
      </c>
      <c r="K711" s="137">
        <f>K712</f>
        <v>3125</v>
      </c>
      <c r="L711" s="117"/>
    </row>
    <row r="712" spans="1:12" s="118" customFormat="1" ht="20.25" customHeight="1" x14ac:dyDescent="0.25">
      <c r="A712" s="128"/>
      <c r="B712" s="135"/>
      <c r="C712" s="135"/>
      <c r="D712" s="135"/>
      <c r="E712" s="11"/>
      <c r="F712" s="175">
        <v>313210</v>
      </c>
      <c r="G712" s="176" t="s">
        <v>39</v>
      </c>
      <c r="H712" s="177" t="s">
        <v>150</v>
      </c>
      <c r="I712" s="178">
        <v>0</v>
      </c>
      <c r="J712" s="178">
        <f>K712-I712</f>
        <v>3125</v>
      </c>
      <c r="K712" s="181">
        <v>3125</v>
      </c>
      <c r="L712" s="117"/>
    </row>
    <row r="713" spans="1:12" s="118" customFormat="1" ht="20.25" customHeight="1" x14ac:dyDescent="0.25">
      <c r="A713" s="128"/>
      <c r="B713" s="135"/>
      <c r="C713" s="135"/>
      <c r="D713" s="135"/>
      <c r="E713" s="90">
        <v>31322</v>
      </c>
      <c r="F713" s="131"/>
      <c r="G713" s="12" t="s">
        <v>39</v>
      </c>
      <c r="H713" s="131" t="s">
        <v>270</v>
      </c>
      <c r="I713" s="137">
        <f>I714</f>
        <v>0</v>
      </c>
      <c r="J713" s="137">
        <f>J714</f>
        <v>0</v>
      </c>
      <c r="K713" s="137">
        <f>K714</f>
        <v>0</v>
      </c>
      <c r="L713" s="117"/>
    </row>
    <row r="714" spans="1:12" s="118" customFormat="1" ht="20.25" customHeight="1" x14ac:dyDescent="0.25">
      <c r="A714" s="128"/>
      <c r="B714" s="135"/>
      <c r="C714" s="135"/>
      <c r="D714" s="135"/>
      <c r="E714" s="11"/>
      <c r="F714" s="175">
        <v>313220</v>
      </c>
      <c r="G714" s="176" t="s">
        <v>39</v>
      </c>
      <c r="H714" s="177" t="s">
        <v>270</v>
      </c>
      <c r="I714" s="178">
        <v>0</v>
      </c>
      <c r="J714" s="178">
        <f>K714-I714</f>
        <v>0</v>
      </c>
      <c r="K714" s="178">
        <v>0</v>
      </c>
      <c r="L714" s="117"/>
    </row>
    <row r="715" spans="1:12" s="118" customFormat="1" ht="20.25" customHeight="1" x14ac:dyDescent="0.25">
      <c r="A715" s="128"/>
      <c r="B715" s="135"/>
      <c r="C715" s="135"/>
      <c r="D715" s="135">
        <v>3133</v>
      </c>
      <c r="E715" s="11"/>
      <c r="F715" s="131"/>
      <c r="G715" s="12" t="s">
        <v>39</v>
      </c>
      <c r="H715" s="131" t="s">
        <v>271</v>
      </c>
      <c r="I715" s="137">
        <f t="shared" ref="I715:K716" si="128">I716</f>
        <v>0</v>
      </c>
      <c r="J715" s="137">
        <f t="shared" si="128"/>
        <v>0</v>
      </c>
      <c r="K715" s="137">
        <f t="shared" si="128"/>
        <v>0</v>
      </c>
      <c r="L715" s="117"/>
    </row>
    <row r="716" spans="1:12" s="118" customFormat="1" ht="20.25" customHeight="1" x14ac:dyDescent="0.25">
      <c r="A716" s="128"/>
      <c r="B716" s="135"/>
      <c r="C716" s="135"/>
      <c r="D716" s="135"/>
      <c r="E716" s="90">
        <v>31332</v>
      </c>
      <c r="F716" s="131"/>
      <c r="G716" s="12" t="s">
        <v>39</v>
      </c>
      <c r="H716" s="131" t="s">
        <v>271</v>
      </c>
      <c r="I716" s="137">
        <f t="shared" si="128"/>
        <v>0</v>
      </c>
      <c r="J716" s="137">
        <f t="shared" si="128"/>
        <v>0</v>
      </c>
      <c r="K716" s="137">
        <f t="shared" si="128"/>
        <v>0</v>
      </c>
      <c r="L716" s="117"/>
    </row>
    <row r="717" spans="1:12" s="118" customFormat="1" ht="20.25" customHeight="1" x14ac:dyDescent="0.25">
      <c r="A717" s="128"/>
      <c r="B717" s="135"/>
      <c r="C717" s="135"/>
      <c r="D717" s="135"/>
      <c r="E717" s="11"/>
      <c r="F717" s="175">
        <v>313320</v>
      </c>
      <c r="G717" s="176" t="s">
        <v>39</v>
      </c>
      <c r="H717" s="177" t="s">
        <v>271</v>
      </c>
      <c r="I717" s="178">
        <v>0</v>
      </c>
      <c r="J717" s="178">
        <f>K717-I717</f>
        <v>0</v>
      </c>
      <c r="K717" s="178">
        <v>0</v>
      </c>
      <c r="L717" s="117"/>
    </row>
    <row r="718" spans="1:12" s="118" customFormat="1" ht="23.1" customHeight="1" x14ac:dyDescent="0.25">
      <c r="A718" s="128"/>
      <c r="B718" s="128">
        <v>32</v>
      </c>
      <c r="C718" s="128"/>
      <c r="D718" s="128"/>
      <c r="E718" s="128"/>
      <c r="F718" s="128"/>
      <c r="G718" s="179" t="s">
        <v>39</v>
      </c>
      <c r="H718" s="131" t="s">
        <v>7</v>
      </c>
      <c r="I718" s="132">
        <f>I735+I758+I719+I787</f>
        <v>0</v>
      </c>
      <c r="J718" s="132">
        <f t="shared" ref="J718:K718" si="129">J735+J758+J719+J787</f>
        <v>21935</v>
      </c>
      <c r="K718" s="132">
        <f t="shared" si="129"/>
        <v>21935</v>
      </c>
      <c r="L718" s="117"/>
    </row>
    <row r="719" spans="1:12" s="118" customFormat="1" ht="20.25" customHeight="1" x14ac:dyDescent="0.25">
      <c r="A719" s="128"/>
      <c r="B719" s="135"/>
      <c r="C719" s="135">
        <v>321</v>
      </c>
      <c r="D719" s="135"/>
      <c r="E719" s="11"/>
      <c r="F719" s="131"/>
      <c r="G719" s="12" t="s">
        <v>39</v>
      </c>
      <c r="H719" s="131" t="s">
        <v>151</v>
      </c>
      <c r="I719" s="137">
        <f>I720+I729</f>
        <v>0</v>
      </c>
      <c r="J719" s="137">
        <f>J720+J729</f>
        <v>438</v>
      </c>
      <c r="K719" s="137">
        <f>K720+K729</f>
        <v>438</v>
      </c>
      <c r="L719" s="117"/>
    </row>
    <row r="720" spans="1:12" s="118" customFormat="1" ht="20.25" customHeight="1" x14ac:dyDescent="0.25">
      <c r="A720" s="128"/>
      <c r="B720" s="135"/>
      <c r="C720" s="135"/>
      <c r="D720" s="135">
        <v>3211</v>
      </c>
      <c r="E720" s="11"/>
      <c r="F720" s="131"/>
      <c r="G720" s="12" t="s">
        <v>39</v>
      </c>
      <c r="H720" s="131" t="s">
        <v>152</v>
      </c>
      <c r="I720" s="137">
        <f>I721+I723+I725+I727</f>
        <v>0</v>
      </c>
      <c r="J720" s="137">
        <f t="shared" ref="J720:K720" si="130">J721+J723+J725+J727</f>
        <v>438</v>
      </c>
      <c r="K720" s="137">
        <f t="shared" si="130"/>
        <v>438</v>
      </c>
      <c r="L720" s="117"/>
    </row>
    <row r="721" spans="1:12" s="118" customFormat="1" ht="20.25" customHeight="1" x14ac:dyDescent="0.25">
      <c r="A721" s="128"/>
      <c r="B721" s="135"/>
      <c r="C721" s="135"/>
      <c r="D721" s="135"/>
      <c r="E721" s="90">
        <v>32111</v>
      </c>
      <c r="F721" s="131"/>
      <c r="G721" s="12" t="s">
        <v>39</v>
      </c>
      <c r="H721" s="131" t="s">
        <v>153</v>
      </c>
      <c r="I721" s="137">
        <f t="shared" ref="I721:K721" si="131">I722</f>
        <v>0</v>
      </c>
      <c r="J721" s="137">
        <f t="shared" si="131"/>
        <v>210</v>
      </c>
      <c r="K721" s="137">
        <f t="shared" si="131"/>
        <v>210</v>
      </c>
      <c r="L721" s="117"/>
    </row>
    <row r="722" spans="1:12" s="118" customFormat="1" ht="20.25" customHeight="1" x14ac:dyDescent="0.25">
      <c r="A722" s="128"/>
      <c r="B722" s="135"/>
      <c r="C722" s="135"/>
      <c r="D722" s="135"/>
      <c r="E722" s="11"/>
      <c r="F722" s="175">
        <v>321110</v>
      </c>
      <c r="G722" s="176" t="s">
        <v>39</v>
      </c>
      <c r="H722" s="177" t="s">
        <v>153</v>
      </c>
      <c r="I722" s="178">
        <v>0</v>
      </c>
      <c r="J722" s="178">
        <f>K722-I722</f>
        <v>210</v>
      </c>
      <c r="K722" s="181">
        <v>210</v>
      </c>
      <c r="L722" s="117"/>
    </row>
    <row r="723" spans="1:12" s="118" customFormat="1" ht="20.25" customHeight="1" x14ac:dyDescent="0.25">
      <c r="A723" s="128"/>
      <c r="B723" s="135"/>
      <c r="C723" s="135"/>
      <c r="D723" s="135"/>
      <c r="E723" s="90">
        <v>32113</v>
      </c>
      <c r="F723" s="131"/>
      <c r="G723" s="12" t="s">
        <v>39</v>
      </c>
      <c r="H723" s="131" t="s">
        <v>154</v>
      </c>
      <c r="I723" s="137">
        <f>+I724</f>
        <v>0</v>
      </c>
      <c r="J723" s="137">
        <f t="shared" ref="J723:K723" si="132">+J724</f>
        <v>228</v>
      </c>
      <c r="K723" s="137">
        <f t="shared" si="132"/>
        <v>228</v>
      </c>
      <c r="L723" s="117"/>
    </row>
    <row r="724" spans="1:12" s="118" customFormat="1" ht="20.25" customHeight="1" x14ac:dyDescent="0.25">
      <c r="A724" s="128"/>
      <c r="B724" s="135"/>
      <c r="C724" s="135"/>
      <c r="D724" s="135"/>
      <c r="E724" s="11"/>
      <c r="F724" s="175">
        <v>321130</v>
      </c>
      <c r="G724" s="176" t="s">
        <v>39</v>
      </c>
      <c r="H724" s="177" t="s">
        <v>154</v>
      </c>
      <c r="I724" s="178">
        <v>0</v>
      </c>
      <c r="J724" s="178">
        <f>K724-I724</f>
        <v>228</v>
      </c>
      <c r="K724" s="181">
        <f>228</f>
        <v>228</v>
      </c>
      <c r="L724" s="117"/>
    </row>
    <row r="725" spans="1:12" s="118" customFormat="1" ht="20.25" customHeight="1" x14ac:dyDescent="0.25">
      <c r="A725" s="128"/>
      <c r="B725" s="135"/>
      <c r="C725" s="135"/>
      <c r="D725" s="135"/>
      <c r="E725" s="90">
        <v>32115</v>
      </c>
      <c r="F725" s="131"/>
      <c r="G725" s="12" t="s">
        <v>39</v>
      </c>
      <c r="H725" s="131" t="s">
        <v>155</v>
      </c>
      <c r="I725" s="137">
        <v>0</v>
      </c>
      <c r="J725" s="137">
        <v>0</v>
      </c>
      <c r="K725" s="137">
        <v>0</v>
      </c>
      <c r="L725" s="117"/>
    </row>
    <row r="726" spans="1:12" s="118" customFormat="1" ht="20.25" customHeight="1" x14ac:dyDescent="0.25">
      <c r="A726" s="128"/>
      <c r="B726" s="135"/>
      <c r="C726" s="135"/>
      <c r="D726" s="135"/>
      <c r="E726" s="11"/>
      <c r="F726" s="175">
        <v>321150</v>
      </c>
      <c r="G726" s="176" t="s">
        <v>39</v>
      </c>
      <c r="H726" s="177" t="s">
        <v>155</v>
      </c>
      <c r="I726" s="178">
        <v>0</v>
      </c>
      <c r="J726" s="178">
        <v>0</v>
      </c>
      <c r="K726" s="178">
        <f>I726+J726</f>
        <v>0</v>
      </c>
      <c r="L726" s="117"/>
    </row>
    <row r="727" spans="1:12" s="118" customFormat="1" ht="20.25" customHeight="1" x14ac:dyDescent="0.25">
      <c r="A727" s="128"/>
      <c r="B727" s="135"/>
      <c r="C727" s="135"/>
      <c r="D727" s="135"/>
      <c r="E727" s="90">
        <v>32119</v>
      </c>
      <c r="F727" s="131"/>
      <c r="G727" s="12" t="s">
        <v>39</v>
      </c>
      <c r="H727" s="131" t="s">
        <v>156</v>
      </c>
      <c r="I727" s="137">
        <v>0</v>
      </c>
      <c r="J727" s="137">
        <v>0</v>
      </c>
      <c r="K727" s="137">
        <v>0</v>
      </c>
      <c r="L727" s="117"/>
    </row>
    <row r="728" spans="1:12" s="118" customFormat="1" ht="20.25" customHeight="1" x14ac:dyDescent="0.25">
      <c r="A728" s="128"/>
      <c r="B728" s="135"/>
      <c r="C728" s="135"/>
      <c r="D728" s="135"/>
      <c r="E728" s="11"/>
      <c r="F728" s="175">
        <v>321190</v>
      </c>
      <c r="G728" s="176" t="s">
        <v>39</v>
      </c>
      <c r="H728" s="177" t="s">
        <v>156</v>
      </c>
      <c r="I728" s="178">
        <v>0</v>
      </c>
      <c r="J728" s="178">
        <v>0</v>
      </c>
      <c r="K728" s="178">
        <f>I728+J728</f>
        <v>0</v>
      </c>
      <c r="L728" s="117"/>
    </row>
    <row r="729" spans="1:12" s="118" customFormat="1" ht="20.25" customHeight="1" x14ac:dyDescent="0.25">
      <c r="A729" s="128"/>
      <c r="B729" s="135"/>
      <c r="C729" s="135"/>
      <c r="D729" s="135">
        <v>3213</v>
      </c>
      <c r="E729" s="11"/>
      <c r="F729" s="131"/>
      <c r="G729" s="12" t="s">
        <v>39</v>
      </c>
      <c r="H729" s="131" t="s">
        <v>160</v>
      </c>
      <c r="I729" s="137">
        <f t="shared" ref="I729:K730" si="133">I730</f>
        <v>0</v>
      </c>
      <c r="J729" s="137">
        <f t="shared" si="133"/>
        <v>0</v>
      </c>
      <c r="K729" s="137">
        <f t="shared" si="133"/>
        <v>0</v>
      </c>
      <c r="L729" s="117"/>
    </row>
    <row r="730" spans="1:12" s="118" customFormat="1" ht="20.25" customHeight="1" x14ac:dyDescent="0.25">
      <c r="A730" s="128"/>
      <c r="B730" s="135"/>
      <c r="C730" s="135"/>
      <c r="D730" s="135"/>
      <c r="E730" s="90">
        <v>32131</v>
      </c>
      <c r="F730" s="131"/>
      <c r="G730" s="12" t="s">
        <v>39</v>
      </c>
      <c r="H730" s="131" t="s">
        <v>161</v>
      </c>
      <c r="I730" s="137">
        <f t="shared" si="133"/>
        <v>0</v>
      </c>
      <c r="J730" s="137">
        <f t="shared" si="133"/>
        <v>0</v>
      </c>
      <c r="K730" s="137">
        <f t="shared" si="133"/>
        <v>0</v>
      </c>
      <c r="L730" s="117"/>
    </row>
    <row r="731" spans="1:12" s="118" customFormat="1" ht="20.25" customHeight="1" x14ac:dyDescent="0.25">
      <c r="A731" s="128"/>
      <c r="B731" s="135"/>
      <c r="C731" s="135"/>
      <c r="D731" s="135"/>
      <c r="E731" s="11"/>
      <c r="F731" s="175">
        <v>321310</v>
      </c>
      <c r="G731" s="176" t="s">
        <v>39</v>
      </c>
      <c r="H731" s="177" t="s">
        <v>162</v>
      </c>
      <c r="I731" s="178">
        <v>0</v>
      </c>
      <c r="J731" s="178">
        <v>0</v>
      </c>
      <c r="K731" s="178">
        <v>0</v>
      </c>
      <c r="L731" s="117"/>
    </row>
    <row r="732" spans="1:12" s="118" customFormat="1" ht="20.25" customHeight="1" x14ac:dyDescent="0.25">
      <c r="A732" s="128"/>
      <c r="B732" s="135"/>
      <c r="C732" s="135"/>
      <c r="D732" s="135"/>
      <c r="E732" s="11"/>
      <c r="F732" s="175">
        <v>321311</v>
      </c>
      <c r="G732" s="176" t="s">
        <v>39</v>
      </c>
      <c r="H732" s="177" t="s">
        <v>163</v>
      </c>
      <c r="I732" s="178">
        <v>0</v>
      </c>
      <c r="J732" s="178">
        <f>K732-I732</f>
        <v>0</v>
      </c>
      <c r="K732" s="178">
        <v>0</v>
      </c>
      <c r="L732" s="117"/>
    </row>
    <row r="733" spans="1:12" s="118" customFormat="1" ht="20.25" customHeight="1" x14ac:dyDescent="0.25">
      <c r="A733" s="128"/>
      <c r="B733" s="135"/>
      <c r="C733" s="135"/>
      <c r="D733" s="135"/>
      <c r="E733" s="90">
        <v>32132</v>
      </c>
      <c r="F733" s="131"/>
      <c r="G733" s="12" t="s">
        <v>39</v>
      </c>
      <c r="H733" s="131" t="s">
        <v>164</v>
      </c>
      <c r="I733" s="137">
        <v>0</v>
      </c>
      <c r="J733" s="137">
        <v>0</v>
      </c>
      <c r="K733" s="137">
        <v>0</v>
      </c>
      <c r="L733" s="117"/>
    </row>
    <row r="734" spans="1:12" s="118" customFormat="1" ht="20.25" customHeight="1" x14ac:dyDescent="0.25">
      <c r="A734" s="128"/>
      <c r="B734" s="135"/>
      <c r="C734" s="135"/>
      <c r="D734" s="135"/>
      <c r="E734" s="11"/>
      <c r="F734" s="175">
        <v>321320</v>
      </c>
      <c r="G734" s="176" t="s">
        <v>39</v>
      </c>
      <c r="H734" s="177" t="s">
        <v>164</v>
      </c>
      <c r="I734" s="178">
        <v>0</v>
      </c>
      <c r="J734" s="178">
        <f>K734-I734</f>
        <v>0</v>
      </c>
      <c r="K734" s="178">
        <v>0</v>
      </c>
      <c r="L734" s="117"/>
    </row>
    <row r="735" spans="1:12" s="118" customFormat="1" ht="20.25" customHeight="1" x14ac:dyDescent="0.25">
      <c r="A735" s="128"/>
      <c r="B735" s="135"/>
      <c r="C735" s="135">
        <v>322</v>
      </c>
      <c r="D735" s="135"/>
      <c r="E735" s="11"/>
      <c r="F735" s="131"/>
      <c r="G735" s="12" t="s">
        <v>39</v>
      </c>
      <c r="H735" s="131" t="s">
        <v>165</v>
      </c>
      <c r="I735" s="137">
        <f>I736+I746+I751</f>
        <v>0</v>
      </c>
      <c r="J735" s="137">
        <f>J736+J746+J751</f>
        <v>4157</v>
      </c>
      <c r="K735" s="137">
        <f>K736+K746+K751</f>
        <v>4157</v>
      </c>
      <c r="L735" s="117"/>
    </row>
    <row r="736" spans="1:12" s="118" customFormat="1" ht="20.25" customHeight="1" x14ac:dyDescent="0.25">
      <c r="A736" s="128"/>
      <c r="B736" s="135"/>
      <c r="C736" s="135"/>
      <c r="D736" s="135">
        <v>3221</v>
      </c>
      <c r="E736" s="11"/>
      <c r="F736" s="131"/>
      <c r="G736" s="12" t="s">
        <v>39</v>
      </c>
      <c r="H736" s="131" t="s">
        <v>166</v>
      </c>
      <c r="I736" s="137">
        <f>I737+I742+I744</f>
        <v>0</v>
      </c>
      <c r="J736" s="137">
        <f>J737+J742+J744</f>
        <v>305</v>
      </c>
      <c r="K736" s="137">
        <f>K737+K742+K744</f>
        <v>305</v>
      </c>
      <c r="L736" s="117"/>
    </row>
    <row r="737" spans="1:12" s="118" customFormat="1" ht="20.25" customHeight="1" x14ac:dyDescent="0.25">
      <c r="A737" s="128"/>
      <c r="B737" s="135"/>
      <c r="C737" s="135"/>
      <c r="D737" s="135"/>
      <c r="E737" s="90">
        <v>32211</v>
      </c>
      <c r="F737" s="131"/>
      <c r="G737" s="12" t="s">
        <v>39</v>
      </c>
      <c r="H737" s="131" t="s">
        <v>167</v>
      </c>
      <c r="I737" s="137">
        <f>I739+I738</f>
        <v>0</v>
      </c>
      <c r="J737" s="137">
        <f>J739+J738</f>
        <v>305</v>
      </c>
      <c r="K737" s="137">
        <f>K739+K738</f>
        <v>305</v>
      </c>
      <c r="L737" s="117"/>
    </row>
    <row r="738" spans="1:12" s="118" customFormat="1" ht="20.25" customHeight="1" x14ac:dyDescent="0.25">
      <c r="A738" s="128"/>
      <c r="B738" s="135"/>
      <c r="C738" s="135"/>
      <c r="D738" s="135"/>
      <c r="E738" s="11"/>
      <c r="F738" s="175">
        <v>322110</v>
      </c>
      <c r="G738" s="176" t="s">
        <v>39</v>
      </c>
      <c r="H738" s="177" t="s">
        <v>167</v>
      </c>
      <c r="I738" s="178">
        <v>0</v>
      </c>
      <c r="J738" s="178">
        <f>K738-I738</f>
        <v>151</v>
      </c>
      <c r="K738" s="181">
        <v>151</v>
      </c>
      <c r="L738" s="117"/>
    </row>
    <row r="739" spans="1:12" s="118" customFormat="1" ht="20.25" customHeight="1" x14ac:dyDescent="0.25">
      <c r="A739" s="128"/>
      <c r="B739" s="135"/>
      <c r="C739" s="135"/>
      <c r="D739" s="135"/>
      <c r="E739" s="11"/>
      <c r="F739" s="175">
        <v>322111</v>
      </c>
      <c r="G739" s="176" t="s">
        <v>39</v>
      </c>
      <c r="H739" s="177" t="s">
        <v>169</v>
      </c>
      <c r="I739" s="178">
        <v>0</v>
      </c>
      <c r="J739" s="178">
        <f>K739-I739</f>
        <v>154</v>
      </c>
      <c r="K739" s="181">
        <v>154</v>
      </c>
      <c r="L739" s="117"/>
    </row>
    <row r="740" spans="1:12" s="118" customFormat="1" ht="20.25" customHeight="1" x14ac:dyDescent="0.25">
      <c r="A740" s="128"/>
      <c r="B740" s="135"/>
      <c r="C740" s="135"/>
      <c r="D740" s="135"/>
      <c r="E740" s="90">
        <v>32212</v>
      </c>
      <c r="F740" s="131"/>
      <c r="G740" s="12" t="s">
        <v>39</v>
      </c>
      <c r="H740" s="131" t="s">
        <v>174</v>
      </c>
      <c r="I740" s="137">
        <v>0</v>
      </c>
      <c r="J740" s="137">
        <v>0</v>
      </c>
      <c r="K740" s="137">
        <v>0</v>
      </c>
      <c r="L740" s="117"/>
    </row>
    <row r="741" spans="1:12" s="118" customFormat="1" ht="20.25" customHeight="1" x14ac:dyDescent="0.25">
      <c r="A741" s="128"/>
      <c r="B741" s="135"/>
      <c r="C741" s="135"/>
      <c r="D741" s="135"/>
      <c r="E741" s="11"/>
      <c r="F741" s="175">
        <v>322120</v>
      </c>
      <c r="G741" s="176" t="s">
        <v>39</v>
      </c>
      <c r="H741" s="177" t="s">
        <v>174</v>
      </c>
      <c r="I741" s="178">
        <v>0</v>
      </c>
      <c r="J741" s="178">
        <v>0</v>
      </c>
      <c r="K741" s="178">
        <f>I741+J741</f>
        <v>0</v>
      </c>
      <c r="L741" s="117"/>
    </row>
    <row r="742" spans="1:12" s="118" customFormat="1" ht="20.25" customHeight="1" x14ac:dyDescent="0.25">
      <c r="A742" s="128"/>
      <c r="B742" s="135"/>
      <c r="C742" s="135"/>
      <c r="D742" s="135"/>
      <c r="E742" s="90">
        <v>32214</v>
      </c>
      <c r="F742" s="131"/>
      <c r="G742" s="12" t="s">
        <v>39</v>
      </c>
      <c r="H742" s="131" t="s">
        <v>175</v>
      </c>
      <c r="I742" s="137">
        <f>I743</f>
        <v>0</v>
      </c>
      <c r="J742" s="137">
        <f>J743</f>
        <v>0</v>
      </c>
      <c r="K742" s="137">
        <f>K743</f>
        <v>0</v>
      </c>
      <c r="L742" s="117"/>
    </row>
    <row r="743" spans="1:12" s="118" customFormat="1" ht="20.25" customHeight="1" x14ac:dyDescent="0.25">
      <c r="A743" s="128"/>
      <c r="B743" s="135"/>
      <c r="C743" s="135"/>
      <c r="D743" s="135"/>
      <c r="E743" s="11"/>
      <c r="F743" s="175">
        <v>322140</v>
      </c>
      <c r="G743" s="176" t="s">
        <v>39</v>
      </c>
      <c r="H743" s="177" t="s">
        <v>175</v>
      </c>
      <c r="I743" s="178">
        <v>0</v>
      </c>
      <c r="J743" s="178">
        <f>K743-I743</f>
        <v>0</v>
      </c>
      <c r="K743" s="178">
        <v>0</v>
      </c>
      <c r="L743" s="117"/>
    </row>
    <row r="744" spans="1:12" s="118" customFormat="1" ht="20.25" customHeight="1" x14ac:dyDescent="0.25">
      <c r="A744" s="128"/>
      <c r="B744" s="135"/>
      <c r="C744" s="135"/>
      <c r="D744" s="135"/>
      <c r="E744" s="90">
        <v>32216</v>
      </c>
      <c r="F744" s="131"/>
      <c r="G744" s="12" t="s">
        <v>39</v>
      </c>
      <c r="H744" s="131" t="s">
        <v>176</v>
      </c>
      <c r="I744" s="137">
        <f>I745</f>
        <v>0</v>
      </c>
      <c r="J744" s="137">
        <f>J745</f>
        <v>0</v>
      </c>
      <c r="K744" s="137">
        <f>K745</f>
        <v>0</v>
      </c>
      <c r="L744" s="117"/>
    </row>
    <row r="745" spans="1:12" s="118" customFormat="1" ht="20.25" customHeight="1" x14ac:dyDescent="0.25">
      <c r="A745" s="128"/>
      <c r="B745" s="135"/>
      <c r="C745" s="135"/>
      <c r="D745" s="135"/>
      <c r="E745" s="11"/>
      <c r="F745" s="175">
        <v>322160</v>
      </c>
      <c r="G745" s="176" t="s">
        <v>39</v>
      </c>
      <c r="H745" s="177" t="s">
        <v>176</v>
      </c>
      <c r="I745" s="178">
        <v>0</v>
      </c>
      <c r="J745" s="178">
        <f>K745-I745</f>
        <v>0</v>
      </c>
      <c r="K745" s="178">
        <v>0</v>
      </c>
      <c r="L745" s="117"/>
    </row>
    <row r="746" spans="1:12" s="118" customFormat="1" ht="20.25" customHeight="1" x14ac:dyDescent="0.25">
      <c r="A746" s="128"/>
      <c r="B746" s="135"/>
      <c r="C746" s="135"/>
      <c r="D746" s="135">
        <v>3222</v>
      </c>
      <c r="E746" s="11"/>
      <c r="F746" s="131"/>
      <c r="G746" s="12" t="s">
        <v>39</v>
      </c>
      <c r="H746" s="131" t="s">
        <v>178</v>
      </c>
      <c r="I746" s="137">
        <f>I747+I749</f>
        <v>0</v>
      </c>
      <c r="J746" s="137">
        <f>J747+J749</f>
        <v>2190</v>
      </c>
      <c r="K746" s="137">
        <f>K747+K749</f>
        <v>2190</v>
      </c>
      <c r="L746" s="117"/>
    </row>
    <row r="747" spans="1:12" s="118" customFormat="1" ht="20.25" customHeight="1" x14ac:dyDescent="0.25">
      <c r="A747" s="128"/>
      <c r="B747" s="135"/>
      <c r="C747" s="135"/>
      <c r="D747" s="135"/>
      <c r="E747" s="90">
        <v>32221</v>
      </c>
      <c r="F747" s="131"/>
      <c r="G747" s="12" t="s">
        <v>39</v>
      </c>
      <c r="H747" s="131" t="s">
        <v>179</v>
      </c>
      <c r="I747" s="137">
        <f>I748</f>
        <v>0</v>
      </c>
      <c r="J747" s="137">
        <f>J748</f>
        <v>0</v>
      </c>
      <c r="K747" s="137">
        <f>K748</f>
        <v>0</v>
      </c>
      <c r="L747" s="117"/>
    </row>
    <row r="748" spans="1:12" s="118" customFormat="1" ht="20.25" customHeight="1" x14ac:dyDescent="0.25">
      <c r="A748" s="128"/>
      <c r="B748" s="135"/>
      <c r="C748" s="135"/>
      <c r="D748" s="135"/>
      <c r="E748" s="11"/>
      <c r="F748" s="175">
        <v>322210</v>
      </c>
      <c r="G748" s="176" t="s">
        <v>39</v>
      </c>
      <c r="H748" s="177" t="s">
        <v>179</v>
      </c>
      <c r="I748" s="178">
        <v>0</v>
      </c>
      <c r="J748" s="178">
        <v>0</v>
      </c>
      <c r="K748" s="178">
        <f>I748+J748</f>
        <v>0</v>
      </c>
      <c r="L748" s="117"/>
    </row>
    <row r="749" spans="1:12" s="118" customFormat="1" ht="20.25" customHeight="1" x14ac:dyDescent="0.25">
      <c r="A749" s="128"/>
      <c r="B749" s="135"/>
      <c r="C749" s="135"/>
      <c r="D749" s="135"/>
      <c r="E749" s="90">
        <v>32222</v>
      </c>
      <c r="F749" s="131"/>
      <c r="G749" s="12" t="s">
        <v>39</v>
      </c>
      <c r="H749" s="131" t="s">
        <v>181</v>
      </c>
      <c r="I749" s="137">
        <f>I750</f>
        <v>0</v>
      </c>
      <c r="J749" s="137">
        <f>J750</f>
        <v>2190</v>
      </c>
      <c r="K749" s="137">
        <f>K750</f>
        <v>2190</v>
      </c>
      <c r="L749" s="117"/>
    </row>
    <row r="750" spans="1:12" s="118" customFormat="1" ht="20.25" customHeight="1" x14ac:dyDescent="0.25">
      <c r="A750" s="128"/>
      <c r="B750" s="135"/>
      <c r="C750" s="135"/>
      <c r="D750" s="135"/>
      <c r="E750" s="11"/>
      <c r="F750" s="175">
        <v>322220</v>
      </c>
      <c r="G750" s="176" t="s">
        <v>39</v>
      </c>
      <c r="H750" s="177" t="s">
        <v>181</v>
      </c>
      <c r="I750" s="178">
        <v>0</v>
      </c>
      <c r="J750" s="178">
        <f>K750-I750</f>
        <v>2190</v>
      </c>
      <c r="K750" s="181">
        <v>2190</v>
      </c>
      <c r="L750" s="117"/>
    </row>
    <row r="751" spans="1:12" s="118" customFormat="1" ht="20.25" customHeight="1" x14ac:dyDescent="0.25">
      <c r="A751" s="128"/>
      <c r="B751" s="135"/>
      <c r="C751" s="135"/>
      <c r="D751" s="135">
        <v>3223</v>
      </c>
      <c r="E751" s="11"/>
      <c r="F751" s="131"/>
      <c r="G751" s="12" t="s">
        <v>39</v>
      </c>
      <c r="H751" s="131" t="s">
        <v>184</v>
      </c>
      <c r="I751" s="137">
        <f>I752+I755</f>
        <v>0</v>
      </c>
      <c r="J751" s="137">
        <f>J752+J755</f>
        <v>1662</v>
      </c>
      <c r="K751" s="137">
        <f>K752+K755</f>
        <v>1662</v>
      </c>
      <c r="L751" s="117"/>
    </row>
    <row r="752" spans="1:12" s="118" customFormat="1" ht="20.25" customHeight="1" x14ac:dyDescent="0.25">
      <c r="A752" s="128"/>
      <c r="B752" s="135"/>
      <c r="C752" s="135"/>
      <c r="D752" s="135"/>
      <c r="E752" s="90">
        <v>32231</v>
      </c>
      <c r="F752" s="131"/>
      <c r="G752" s="12" t="s">
        <v>39</v>
      </c>
      <c r="H752" s="131" t="s">
        <v>185</v>
      </c>
      <c r="I752" s="137">
        <f>I753+I754</f>
        <v>0</v>
      </c>
      <c r="J752" s="137">
        <f>J753+J754</f>
        <v>1200</v>
      </c>
      <c r="K752" s="137">
        <f>K753+K754</f>
        <v>1200</v>
      </c>
      <c r="L752" s="117"/>
    </row>
    <row r="753" spans="1:12" s="118" customFormat="1" ht="20.25" customHeight="1" x14ac:dyDescent="0.25">
      <c r="A753" s="128"/>
      <c r="B753" s="135"/>
      <c r="C753" s="135"/>
      <c r="D753" s="135"/>
      <c r="E753" s="11"/>
      <c r="F753" s="175">
        <v>322310</v>
      </c>
      <c r="G753" s="176" t="s">
        <v>39</v>
      </c>
      <c r="H753" s="177" t="s">
        <v>185</v>
      </c>
      <c r="I753" s="178">
        <v>0</v>
      </c>
      <c r="J753" s="178">
        <f>K753-I753</f>
        <v>300</v>
      </c>
      <c r="K753" s="181">
        <v>300</v>
      </c>
      <c r="L753" s="117"/>
    </row>
    <row r="754" spans="1:12" s="118" customFormat="1" ht="20.25" customHeight="1" x14ac:dyDescent="0.25">
      <c r="A754" s="128"/>
      <c r="B754" s="135"/>
      <c r="C754" s="135"/>
      <c r="D754" s="135"/>
      <c r="E754" s="11"/>
      <c r="F754" s="175">
        <v>322311</v>
      </c>
      <c r="G754" s="176" t="s">
        <v>39</v>
      </c>
      <c r="H754" s="177" t="s">
        <v>276</v>
      </c>
      <c r="I754" s="178">
        <v>0</v>
      </c>
      <c r="J754" s="178">
        <f>K754-I754</f>
        <v>900</v>
      </c>
      <c r="K754" s="181">
        <v>900</v>
      </c>
      <c r="L754" s="117"/>
    </row>
    <row r="755" spans="1:12" s="118" customFormat="1" ht="20.25" customHeight="1" x14ac:dyDescent="0.25">
      <c r="A755" s="128"/>
      <c r="B755" s="135"/>
      <c r="C755" s="135"/>
      <c r="D755" s="135"/>
      <c r="E755" s="90">
        <v>32233</v>
      </c>
      <c r="F755" s="131"/>
      <c r="G755" s="12" t="s">
        <v>39</v>
      </c>
      <c r="H755" s="131" t="s">
        <v>187</v>
      </c>
      <c r="I755" s="137">
        <f>I756</f>
        <v>0</v>
      </c>
      <c r="J755" s="137">
        <f>J756</f>
        <v>462</v>
      </c>
      <c r="K755" s="137">
        <f>K756</f>
        <v>462</v>
      </c>
      <c r="L755" s="117"/>
    </row>
    <row r="756" spans="1:12" s="118" customFormat="1" ht="20.25" customHeight="1" x14ac:dyDescent="0.25">
      <c r="A756" s="128"/>
      <c r="B756" s="135"/>
      <c r="C756" s="135"/>
      <c r="D756" s="135"/>
      <c r="E756" s="11"/>
      <c r="F756" s="175">
        <v>322330</v>
      </c>
      <c r="G756" s="176" t="s">
        <v>39</v>
      </c>
      <c r="H756" s="177" t="s">
        <v>187</v>
      </c>
      <c r="I756" s="178">
        <v>0</v>
      </c>
      <c r="J756" s="178">
        <f>K756-I756</f>
        <v>462</v>
      </c>
      <c r="K756" s="181">
        <f>445+17</f>
        <v>462</v>
      </c>
      <c r="L756" s="117"/>
    </row>
    <row r="757" spans="1:12" s="118" customFormat="1" ht="20.25" customHeight="1" x14ac:dyDescent="0.25">
      <c r="A757" s="128"/>
      <c r="B757" s="135"/>
      <c r="C757" s="135"/>
      <c r="D757" s="135"/>
      <c r="E757" s="90">
        <v>32234</v>
      </c>
      <c r="F757" s="131"/>
      <c r="G757" s="12" t="s">
        <v>39</v>
      </c>
      <c r="H757" s="131" t="s">
        <v>188</v>
      </c>
      <c r="I757" s="137">
        <v>0</v>
      </c>
      <c r="J757" s="137">
        <v>0</v>
      </c>
      <c r="K757" s="137">
        <v>0</v>
      </c>
      <c r="L757" s="117"/>
    </row>
    <row r="758" spans="1:12" s="118" customFormat="1" ht="20.25" customHeight="1" x14ac:dyDescent="0.25">
      <c r="A758" s="128"/>
      <c r="B758" s="135"/>
      <c r="C758" s="135">
        <v>323</v>
      </c>
      <c r="D758" s="135"/>
      <c r="E758" s="11"/>
      <c r="F758" s="131"/>
      <c r="G758" s="12" t="s">
        <v>39</v>
      </c>
      <c r="H758" s="131" t="s">
        <v>196</v>
      </c>
      <c r="I758" s="137">
        <f>+I759+I768+I771+I774+I779+I784</f>
        <v>0</v>
      </c>
      <c r="J758" s="137">
        <f t="shared" ref="J758:K758" si="134">+J759+J768+J771+J774+J779+J784</f>
        <v>14090</v>
      </c>
      <c r="K758" s="137">
        <f t="shared" si="134"/>
        <v>14090</v>
      </c>
      <c r="L758" s="117"/>
    </row>
    <row r="759" spans="1:12" s="118" customFormat="1" ht="20.25" customHeight="1" x14ac:dyDescent="0.25">
      <c r="A759" s="128"/>
      <c r="B759" s="135"/>
      <c r="C759" s="135"/>
      <c r="D759" s="135">
        <v>3231</v>
      </c>
      <c r="E759" s="11"/>
      <c r="F759" s="131"/>
      <c r="G759" s="12" t="s">
        <v>39</v>
      </c>
      <c r="H759" s="131" t="s">
        <v>197</v>
      </c>
      <c r="I759" s="137">
        <f>I760+I762+I764+I766</f>
        <v>0</v>
      </c>
      <c r="J759" s="137">
        <f t="shared" ref="J759:K759" si="135">J760+J762+J764+J766</f>
        <v>0</v>
      </c>
      <c r="K759" s="137">
        <f t="shared" si="135"/>
        <v>0</v>
      </c>
      <c r="L759" s="117"/>
    </row>
    <row r="760" spans="1:12" s="118" customFormat="1" ht="20.25" customHeight="1" x14ac:dyDescent="0.25">
      <c r="A760" s="128"/>
      <c r="B760" s="135"/>
      <c r="C760" s="135"/>
      <c r="D760" s="135"/>
      <c r="E760" s="90">
        <v>32311</v>
      </c>
      <c r="F760" s="131"/>
      <c r="G760" s="12" t="s">
        <v>39</v>
      </c>
      <c r="H760" s="131" t="s">
        <v>198</v>
      </c>
      <c r="I760" s="137">
        <f t="shared" ref="I760:K760" si="136">I761</f>
        <v>0</v>
      </c>
      <c r="J760" s="137">
        <f t="shared" si="136"/>
        <v>0</v>
      </c>
      <c r="K760" s="137">
        <f t="shared" si="136"/>
        <v>0</v>
      </c>
      <c r="L760" s="117"/>
    </row>
    <row r="761" spans="1:12" s="118" customFormat="1" ht="20.25" customHeight="1" x14ac:dyDescent="0.25">
      <c r="A761" s="128"/>
      <c r="B761" s="135"/>
      <c r="C761" s="135"/>
      <c r="D761" s="135"/>
      <c r="E761" s="11"/>
      <c r="F761" s="175">
        <v>323110</v>
      </c>
      <c r="G761" s="176" t="s">
        <v>39</v>
      </c>
      <c r="H761" s="177" t="s">
        <v>198</v>
      </c>
      <c r="I761" s="178">
        <v>0</v>
      </c>
      <c r="J761" s="178">
        <v>0</v>
      </c>
      <c r="K761" s="178">
        <f>I761+J761</f>
        <v>0</v>
      </c>
      <c r="L761" s="117"/>
    </row>
    <row r="762" spans="1:12" s="118" customFormat="1" ht="20.25" customHeight="1" x14ac:dyDescent="0.25">
      <c r="A762" s="128"/>
      <c r="B762" s="135"/>
      <c r="C762" s="135"/>
      <c r="D762" s="135"/>
      <c r="E762" s="90">
        <v>32312</v>
      </c>
      <c r="F762" s="131"/>
      <c r="G762" s="12" t="s">
        <v>39</v>
      </c>
      <c r="H762" s="131" t="s">
        <v>199</v>
      </c>
      <c r="I762" s="137">
        <v>0</v>
      </c>
      <c r="J762" s="137">
        <v>0</v>
      </c>
      <c r="K762" s="137">
        <v>0</v>
      </c>
      <c r="L762" s="117"/>
    </row>
    <row r="763" spans="1:12" s="118" customFormat="1" ht="20.25" customHeight="1" x14ac:dyDescent="0.25">
      <c r="A763" s="128"/>
      <c r="B763" s="135"/>
      <c r="C763" s="135"/>
      <c r="D763" s="135"/>
      <c r="E763" s="11"/>
      <c r="F763" s="175">
        <v>323120</v>
      </c>
      <c r="G763" s="176" t="s">
        <v>39</v>
      </c>
      <c r="H763" s="177" t="s">
        <v>199</v>
      </c>
      <c r="I763" s="178">
        <v>0</v>
      </c>
      <c r="J763" s="178">
        <v>0</v>
      </c>
      <c r="K763" s="178">
        <f>I763+J763</f>
        <v>0</v>
      </c>
      <c r="L763" s="117"/>
    </row>
    <row r="764" spans="1:12" s="118" customFormat="1" ht="20.25" customHeight="1" x14ac:dyDescent="0.25">
      <c r="A764" s="128"/>
      <c r="B764" s="135"/>
      <c r="C764" s="135"/>
      <c r="D764" s="135"/>
      <c r="E764" s="90">
        <v>32313</v>
      </c>
      <c r="F764" s="131"/>
      <c r="G764" s="12" t="s">
        <v>39</v>
      </c>
      <c r="H764" s="131" t="s">
        <v>200</v>
      </c>
      <c r="I764" s="137">
        <v>0</v>
      </c>
      <c r="J764" s="137">
        <v>0</v>
      </c>
      <c r="K764" s="137">
        <v>0</v>
      </c>
      <c r="L764" s="117"/>
    </row>
    <row r="765" spans="1:12" s="118" customFormat="1" ht="20.25" customHeight="1" x14ac:dyDescent="0.25">
      <c r="A765" s="128"/>
      <c r="B765" s="135"/>
      <c r="C765" s="135"/>
      <c r="D765" s="135"/>
      <c r="E765" s="11"/>
      <c r="F765" s="175">
        <v>323130</v>
      </c>
      <c r="G765" s="176" t="s">
        <v>39</v>
      </c>
      <c r="H765" s="177" t="s">
        <v>200</v>
      </c>
      <c r="I765" s="178">
        <v>0</v>
      </c>
      <c r="J765" s="178">
        <v>0</v>
      </c>
      <c r="K765" s="178">
        <f>I765+J765</f>
        <v>0</v>
      </c>
      <c r="L765" s="117"/>
    </row>
    <row r="766" spans="1:12" s="118" customFormat="1" ht="20.25" customHeight="1" x14ac:dyDescent="0.25">
      <c r="A766" s="128"/>
      <c r="B766" s="135"/>
      <c r="C766" s="135"/>
      <c r="D766" s="135"/>
      <c r="E766" s="90">
        <v>32319</v>
      </c>
      <c r="F766" s="131"/>
      <c r="G766" s="12" t="s">
        <v>39</v>
      </c>
      <c r="H766" s="131" t="s">
        <v>201</v>
      </c>
      <c r="I766" s="137">
        <v>0</v>
      </c>
      <c r="J766" s="137">
        <v>0</v>
      </c>
      <c r="K766" s="137">
        <v>0</v>
      </c>
      <c r="L766" s="117"/>
    </row>
    <row r="767" spans="1:12" s="118" customFormat="1" ht="20.25" customHeight="1" x14ac:dyDescent="0.25">
      <c r="A767" s="128"/>
      <c r="B767" s="135"/>
      <c r="C767" s="135"/>
      <c r="D767" s="135"/>
      <c r="E767" s="11"/>
      <c r="F767" s="175">
        <v>323190</v>
      </c>
      <c r="G767" s="176" t="s">
        <v>39</v>
      </c>
      <c r="H767" s="177" t="s">
        <v>201</v>
      </c>
      <c r="I767" s="178">
        <v>0</v>
      </c>
      <c r="J767" s="178">
        <v>0</v>
      </c>
      <c r="K767" s="178">
        <f>I767+J767</f>
        <v>0</v>
      </c>
      <c r="L767" s="117"/>
    </row>
    <row r="768" spans="1:12" s="118" customFormat="1" ht="20.25" customHeight="1" x14ac:dyDescent="0.25">
      <c r="A768" s="128"/>
      <c r="B768" s="135"/>
      <c r="C768" s="135"/>
      <c r="D768" s="135">
        <v>3232</v>
      </c>
      <c r="E768" s="11"/>
      <c r="F768" s="131"/>
      <c r="G768" s="12" t="s">
        <v>39</v>
      </c>
      <c r="H768" s="131" t="s">
        <v>203</v>
      </c>
      <c r="I768" s="137">
        <f t="shared" ref="I768:K769" si="137">I769</f>
        <v>0</v>
      </c>
      <c r="J768" s="137">
        <f t="shared" si="137"/>
        <v>0</v>
      </c>
      <c r="K768" s="137">
        <f t="shared" si="137"/>
        <v>0</v>
      </c>
      <c r="L768" s="117"/>
    </row>
    <row r="769" spans="1:12" s="118" customFormat="1" ht="20.25" customHeight="1" x14ac:dyDescent="0.25">
      <c r="A769" s="128"/>
      <c r="B769" s="135"/>
      <c r="C769" s="135"/>
      <c r="D769" s="135"/>
      <c r="E769" s="90">
        <v>32322</v>
      </c>
      <c r="F769" s="131"/>
      <c r="G769" s="12" t="s">
        <v>39</v>
      </c>
      <c r="H769" s="131" t="s">
        <v>204</v>
      </c>
      <c r="I769" s="137">
        <f t="shared" si="137"/>
        <v>0</v>
      </c>
      <c r="J769" s="137">
        <f t="shared" si="137"/>
        <v>0</v>
      </c>
      <c r="K769" s="137">
        <f t="shared" si="137"/>
        <v>0</v>
      </c>
      <c r="L769" s="117"/>
    </row>
    <row r="770" spans="1:12" s="118" customFormat="1" ht="20.25" customHeight="1" x14ac:dyDescent="0.25">
      <c r="A770" s="128"/>
      <c r="B770" s="135"/>
      <c r="C770" s="135"/>
      <c r="D770" s="135"/>
      <c r="E770" s="11"/>
      <c r="F770" s="175">
        <v>323220</v>
      </c>
      <c r="G770" s="176" t="s">
        <v>39</v>
      </c>
      <c r="H770" s="177" t="s">
        <v>204</v>
      </c>
      <c r="I770" s="178">
        <v>0</v>
      </c>
      <c r="J770" s="178">
        <f>K770-I770</f>
        <v>0</v>
      </c>
      <c r="K770" s="178">
        <v>0</v>
      </c>
      <c r="L770" s="117"/>
    </row>
    <row r="771" spans="1:12" s="118" customFormat="1" ht="20.25" customHeight="1" x14ac:dyDescent="0.25">
      <c r="A771" s="128"/>
      <c r="B771" s="135"/>
      <c r="C771" s="135"/>
      <c r="D771" s="135">
        <v>3233</v>
      </c>
      <c r="E771" s="11"/>
      <c r="F771" s="131"/>
      <c r="G771" s="12" t="s">
        <v>39</v>
      </c>
      <c r="H771" s="131" t="s">
        <v>206</v>
      </c>
      <c r="I771" s="137">
        <f t="shared" ref="I771:K772" si="138">I772</f>
        <v>0</v>
      </c>
      <c r="J771" s="137">
        <f t="shared" si="138"/>
        <v>0</v>
      </c>
      <c r="K771" s="137">
        <f t="shared" si="138"/>
        <v>0</v>
      </c>
      <c r="L771" s="117"/>
    </row>
    <row r="772" spans="1:12" s="118" customFormat="1" ht="20.25" customHeight="1" x14ac:dyDescent="0.25">
      <c r="A772" s="128"/>
      <c r="B772" s="135"/>
      <c r="C772" s="135"/>
      <c r="D772" s="135"/>
      <c r="E772" s="90">
        <v>32339</v>
      </c>
      <c r="F772" s="131"/>
      <c r="G772" s="12" t="s">
        <v>39</v>
      </c>
      <c r="H772" s="131" t="s">
        <v>207</v>
      </c>
      <c r="I772" s="137">
        <f t="shared" si="138"/>
        <v>0</v>
      </c>
      <c r="J772" s="137">
        <f t="shared" si="138"/>
        <v>0</v>
      </c>
      <c r="K772" s="137">
        <f t="shared" si="138"/>
        <v>0</v>
      </c>
      <c r="L772" s="117"/>
    </row>
    <row r="773" spans="1:12" s="118" customFormat="1" ht="20.25" customHeight="1" x14ac:dyDescent="0.25">
      <c r="A773" s="128"/>
      <c r="B773" s="135"/>
      <c r="C773" s="135"/>
      <c r="D773" s="135"/>
      <c r="E773" s="11"/>
      <c r="F773" s="175">
        <v>323390</v>
      </c>
      <c r="G773" s="176" t="s">
        <v>39</v>
      </c>
      <c r="H773" s="177" t="s">
        <v>207</v>
      </c>
      <c r="I773" s="178">
        <v>0</v>
      </c>
      <c r="J773" s="178">
        <f>K773-I773</f>
        <v>0</v>
      </c>
      <c r="K773" s="178">
        <v>0</v>
      </c>
      <c r="L773" s="117"/>
    </row>
    <row r="774" spans="1:12" s="118" customFormat="1" ht="20.25" customHeight="1" x14ac:dyDescent="0.25">
      <c r="A774" s="128"/>
      <c r="B774" s="135"/>
      <c r="C774" s="135"/>
      <c r="D774" s="135">
        <v>3235</v>
      </c>
      <c r="E774" s="135"/>
      <c r="F774" s="136"/>
      <c r="G774" s="12" t="s">
        <v>39</v>
      </c>
      <c r="H774" s="131" t="s">
        <v>213</v>
      </c>
      <c r="I774" s="137">
        <f>+I775+I777</f>
        <v>0</v>
      </c>
      <c r="J774" s="137">
        <f t="shared" ref="J774:K774" si="139">+J775+J777</f>
        <v>125</v>
      </c>
      <c r="K774" s="137">
        <f t="shared" si="139"/>
        <v>125</v>
      </c>
      <c r="L774" s="117"/>
    </row>
    <row r="775" spans="1:12" s="118" customFormat="1" ht="20.25" customHeight="1" x14ac:dyDescent="0.25">
      <c r="A775" s="128"/>
      <c r="B775" s="135"/>
      <c r="C775" s="135"/>
      <c r="D775" s="135"/>
      <c r="E775" s="90">
        <v>32352</v>
      </c>
      <c r="F775" s="131"/>
      <c r="G775" s="12" t="s">
        <v>39</v>
      </c>
      <c r="H775" s="131" t="s">
        <v>214</v>
      </c>
      <c r="I775" s="137">
        <f>I776</f>
        <v>0</v>
      </c>
      <c r="J775" s="137">
        <f>J776</f>
        <v>125</v>
      </c>
      <c r="K775" s="137">
        <f>K776</f>
        <v>125</v>
      </c>
      <c r="L775" s="117"/>
    </row>
    <row r="776" spans="1:12" s="118" customFormat="1" ht="20.25" customHeight="1" x14ac:dyDescent="0.25">
      <c r="A776" s="128"/>
      <c r="B776" s="135"/>
      <c r="C776" s="135"/>
      <c r="D776" s="135"/>
      <c r="E776" s="11"/>
      <c r="F776" s="175">
        <v>323520</v>
      </c>
      <c r="G776" s="176" t="s">
        <v>39</v>
      </c>
      <c r="H776" s="177" t="s">
        <v>214</v>
      </c>
      <c r="I776" s="178">
        <v>0</v>
      </c>
      <c r="J776" s="178">
        <f>K776-I776</f>
        <v>125</v>
      </c>
      <c r="K776" s="181">
        <v>125</v>
      </c>
      <c r="L776" s="117"/>
    </row>
    <row r="777" spans="1:12" s="118" customFormat="1" ht="20.25" customHeight="1" x14ac:dyDescent="0.25">
      <c r="A777" s="128"/>
      <c r="B777" s="135"/>
      <c r="C777" s="135"/>
      <c r="D777" s="135"/>
      <c r="E777" s="11" t="s">
        <v>329</v>
      </c>
      <c r="F777" s="138"/>
      <c r="G777" s="12" t="s">
        <v>39</v>
      </c>
      <c r="H777" s="131" t="s">
        <v>216</v>
      </c>
      <c r="I777" s="137">
        <f>I778</f>
        <v>0</v>
      </c>
      <c r="J777" s="137">
        <f t="shared" ref="J777:K777" si="140">J778</f>
        <v>0</v>
      </c>
      <c r="K777" s="137">
        <f t="shared" si="140"/>
        <v>0</v>
      </c>
      <c r="L777" s="117"/>
    </row>
    <row r="778" spans="1:12" s="118" customFormat="1" ht="20.25" customHeight="1" x14ac:dyDescent="0.25">
      <c r="A778" s="128"/>
      <c r="B778" s="135"/>
      <c r="C778" s="135"/>
      <c r="D778" s="135"/>
      <c r="E778" s="11"/>
      <c r="F778" s="175">
        <v>323590</v>
      </c>
      <c r="G778" s="176" t="s">
        <v>39</v>
      </c>
      <c r="H778" s="177" t="s">
        <v>216</v>
      </c>
      <c r="I778" s="178">
        <v>0</v>
      </c>
      <c r="J778" s="178">
        <f>K778-I778</f>
        <v>0</v>
      </c>
      <c r="K778" s="181">
        <v>0</v>
      </c>
      <c r="L778" s="117"/>
    </row>
    <row r="779" spans="1:12" s="118" customFormat="1" ht="20.25" customHeight="1" x14ac:dyDescent="0.25">
      <c r="A779" s="128"/>
      <c r="B779" s="135"/>
      <c r="C779" s="135"/>
      <c r="D779" s="135">
        <v>3237</v>
      </c>
      <c r="E779" s="135"/>
      <c r="F779" s="136"/>
      <c r="G779" s="12" t="s">
        <v>39</v>
      </c>
      <c r="H779" s="131" t="s">
        <v>220</v>
      </c>
      <c r="I779" s="137">
        <f t="shared" ref="I779:K779" si="141">I780</f>
        <v>0</v>
      </c>
      <c r="J779" s="137">
        <f t="shared" si="141"/>
        <v>5450</v>
      </c>
      <c r="K779" s="137">
        <f t="shared" si="141"/>
        <v>5450</v>
      </c>
      <c r="L779" s="117"/>
    </row>
    <row r="780" spans="1:12" s="118" customFormat="1" ht="20.25" customHeight="1" x14ac:dyDescent="0.25">
      <c r="A780" s="128"/>
      <c r="B780" s="135"/>
      <c r="C780" s="135"/>
      <c r="D780" s="135"/>
      <c r="E780" s="90">
        <v>32372</v>
      </c>
      <c r="F780" s="131"/>
      <c r="G780" s="12" t="s">
        <v>39</v>
      </c>
      <c r="H780" s="131" t="s">
        <v>221</v>
      </c>
      <c r="I780" s="137">
        <f>+I781+I782+I783</f>
        <v>0</v>
      </c>
      <c r="J780" s="137">
        <f t="shared" ref="J780:K780" si="142">+J781+J782+J783</f>
        <v>5450</v>
      </c>
      <c r="K780" s="137">
        <f t="shared" si="142"/>
        <v>5450</v>
      </c>
      <c r="L780" s="117"/>
    </row>
    <row r="781" spans="1:12" s="118" customFormat="1" ht="20.25" customHeight="1" x14ac:dyDescent="0.25">
      <c r="A781" s="128"/>
      <c r="B781" s="135"/>
      <c r="C781" s="135"/>
      <c r="D781" s="135"/>
      <c r="E781" s="11"/>
      <c r="F781" s="175">
        <v>323720</v>
      </c>
      <c r="G781" s="176" t="s">
        <v>39</v>
      </c>
      <c r="H781" s="177" t="s">
        <v>221</v>
      </c>
      <c r="I781" s="178">
        <v>0</v>
      </c>
      <c r="J781" s="178">
        <f>K781-I781</f>
        <v>2360</v>
      </c>
      <c r="K781" s="181">
        <f>360+2000</f>
        <v>2360</v>
      </c>
      <c r="L781" s="117"/>
    </row>
    <row r="782" spans="1:12" s="118" customFormat="1" ht="20.25" customHeight="1" x14ac:dyDescent="0.25">
      <c r="A782" s="128"/>
      <c r="B782" s="135"/>
      <c r="C782" s="135"/>
      <c r="D782" s="135"/>
      <c r="E782" s="11"/>
      <c r="F782" s="175">
        <v>323730</v>
      </c>
      <c r="G782" s="176" t="s">
        <v>39</v>
      </c>
      <c r="H782" s="177" t="s">
        <v>222</v>
      </c>
      <c r="I782" s="178">
        <v>0</v>
      </c>
      <c r="J782" s="178">
        <f t="shared" ref="J782:J783" si="143">K782-I782</f>
        <v>60</v>
      </c>
      <c r="K782" s="181">
        <v>60</v>
      </c>
      <c r="L782" s="117"/>
    </row>
    <row r="783" spans="1:12" s="118" customFormat="1" ht="20.25" customHeight="1" x14ac:dyDescent="0.25">
      <c r="A783" s="128"/>
      <c r="B783" s="135"/>
      <c r="C783" s="135"/>
      <c r="D783" s="135"/>
      <c r="E783" s="11"/>
      <c r="F783" s="175">
        <v>323790</v>
      </c>
      <c r="G783" s="176" t="s">
        <v>39</v>
      </c>
      <c r="H783" s="177" t="s">
        <v>223</v>
      </c>
      <c r="I783" s="178">
        <v>0</v>
      </c>
      <c r="J783" s="178">
        <f t="shared" si="143"/>
        <v>3030</v>
      </c>
      <c r="K783" s="181">
        <f>1470+230+1330</f>
        <v>3030</v>
      </c>
      <c r="L783" s="117"/>
    </row>
    <row r="784" spans="1:12" s="118" customFormat="1" ht="21" customHeight="1" x14ac:dyDescent="0.25">
      <c r="A784" s="128"/>
      <c r="B784" s="135"/>
      <c r="C784" s="135"/>
      <c r="D784" s="135">
        <v>3239</v>
      </c>
      <c r="E784" s="135"/>
      <c r="F784" s="136"/>
      <c r="G784" s="12" t="s">
        <v>39</v>
      </c>
      <c r="H784" s="131" t="s">
        <v>226</v>
      </c>
      <c r="I784" s="137">
        <f>+I785</f>
        <v>0</v>
      </c>
      <c r="J784" s="137">
        <f t="shared" ref="J784:K785" si="144">+J785</f>
        <v>8515</v>
      </c>
      <c r="K784" s="137">
        <f t="shared" si="144"/>
        <v>8515</v>
      </c>
      <c r="L784" s="117"/>
    </row>
    <row r="785" spans="1:12" s="118" customFormat="1" ht="20.25" customHeight="1" x14ac:dyDescent="0.25">
      <c r="A785" s="128"/>
      <c r="B785" s="135"/>
      <c r="C785" s="135"/>
      <c r="D785" s="135"/>
      <c r="E785" s="90">
        <v>32391</v>
      </c>
      <c r="F785" s="131"/>
      <c r="G785" s="12" t="s">
        <v>39</v>
      </c>
      <c r="H785" s="131" t="s">
        <v>227</v>
      </c>
      <c r="I785" s="137">
        <f>+I786</f>
        <v>0</v>
      </c>
      <c r="J785" s="137">
        <f t="shared" si="144"/>
        <v>8515</v>
      </c>
      <c r="K785" s="137">
        <f t="shared" si="144"/>
        <v>8515</v>
      </c>
      <c r="L785" s="117"/>
    </row>
    <row r="786" spans="1:12" s="118" customFormat="1" ht="20.25" customHeight="1" x14ac:dyDescent="0.25">
      <c r="A786" s="128"/>
      <c r="B786" s="135"/>
      <c r="C786" s="135"/>
      <c r="D786" s="135"/>
      <c r="E786" s="11"/>
      <c r="F786" s="175">
        <v>323910</v>
      </c>
      <c r="G786" s="176" t="s">
        <v>39</v>
      </c>
      <c r="H786" s="177" t="s">
        <v>227</v>
      </c>
      <c r="I786" s="178">
        <v>0</v>
      </c>
      <c r="J786" s="178">
        <f>K786-I786</f>
        <v>8515</v>
      </c>
      <c r="K786" s="181">
        <f>5305+540+2670</f>
        <v>8515</v>
      </c>
      <c r="L786" s="117"/>
    </row>
    <row r="787" spans="1:12" s="118" customFormat="1" ht="20.25" customHeight="1" x14ac:dyDescent="0.25">
      <c r="A787" s="128"/>
      <c r="B787" s="135"/>
      <c r="C787" s="135">
        <v>329</v>
      </c>
      <c r="D787" s="135"/>
      <c r="E787" s="135"/>
      <c r="F787" s="136"/>
      <c r="G787" s="12" t="s">
        <v>39</v>
      </c>
      <c r="H787" s="131" t="s">
        <v>239</v>
      </c>
      <c r="I787" s="137">
        <f>+I788</f>
        <v>0</v>
      </c>
      <c r="J787" s="137">
        <f t="shared" ref="J787:K787" si="145">+J788</f>
        <v>3250</v>
      </c>
      <c r="K787" s="137">
        <f t="shared" si="145"/>
        <v>3250</v>
      </c>
      <c r="L787" s="117"/>
    </row>
    <row r="788" spans="1:12" s="118" customFormat="1" ht="20.25" customHeight="1" x14ac:dyDescent="0.25">
      <c r="A788" s="128"/>
      <c r="B788" s="135"/>
      <c r="C788" s="135"/>
      <c r="D788" s="135">
        <v>3293</v>
      </c>
      <c r="E788" s="135"/>
      <c r="F788" s="136"/>
      <c r="G788" s="12" t="s">
        <v>39</v>
      </c>
      <c r="H788" s="131" t="s">
        <v>246</v>
      </c>
      <c r="I788" s="137">
        <f t="shared" ref="I788:K788" si="146">I789</f>
        <v>0</v>
      </c>
      <c r="J788" s="137">
        <f t="shared" si="146"/>
        <v>3250</v>
      </c>
      <c r="K788" s="137">
        <f t="shared" si="146"/>
        <v>3250</v>
      </c>
      <c r="L788" s="117"/>
    </row>
    <row r="789" spans="1:12" s="118" customFormat="1" ht="20.25" customHeight="1" x14ac:dyDescent="0.25">
      <c r="A789" s="128"/>
      <c r="B789" s="135"/>
      <c r="C789" s="135"/>
      <c r="D789" s="135"/>
      <c r="E789" s="90">
        <v>32931</v>
      </c>
      <c r="F789" s="131"/>
      <c r="G789" s="12" t="s">
        <v>39</v>
      </c>
      <c r="H789" s="131" t="s">
        <v>246</v>
      </c>
      <c r="I789" s="137">
        <f>+I790</f>
        <v>0</v>
      </c>
      <c r="J789" s="137">
        <f t="shared" ref="J789:K789" si="147">+J790</f>
        <v>3250</v>
      </c>
      <c r="K789" s="137">
        <f t="shared" si="147"/>
        <v>3250</v>
      </c>
      <c r="L789" s="117"/>
    </row>
    <row r="790" spans="1:12" s="118" customFormat="1" ht="20.25" customHeight="1" x14ac:dyDescent="0.25">
      <c r="A790" s="128"/>
      <c r="B790" s="135"/>
      <c r="C790" s="135"/>
      <c r="D790" s="135"/>
      <c r="E790" s="11"/>
      <c r="F790" s="175">
        <v>329310</v>
      </c>
      <c r="G790" s="176" t="s">
        <v>39</v>
      </c>
      <c r="H790" s="177" t="s">
        <v>246</v>
      </c>
      <c r="I790" s="178">
        <v>0</v>
      </c>
      <c r="J790" s="178">
        <f>K790-I790</f>
        <v>3250</v>
      </c>
      <c r="K790" s="181">
        <f>90+3160</f>
        <v>3250</v>
      </c>
      <c r="L790" s="117"/>
    </row>
    <row r="791" spans="1:12" s="118" customFormat="1" ht="30" customHeight="1" x14ac:dyDescent="0.25">
      <c r="A791" s="348" t="s">
        <v>112</v>
      </c>
      <c r="B791" s="349"/>
      <c r="C791" s="349"/>
      <c r="D791" s="349"/>
      <c r="E791" s="349"/>
      <c r="F791" s="349"/>
      <c r="G791" s="350"/>
      <c r="H791" s="115" t="s">
        <v>113</v>
      </c>
      <c r="I791" s="116">
        <f>+I792</f>
        <v>0</v>
      </c>
      <c r="J791" s="116">
        <f t="shared" ref="J791:K792" si="148">+J792</f>
        <v>0</v>
      </c>
      <c r="K791" s="116">
        <f t="shared" si="148"/>
        <v>0</v>
      </c>
    </row>
    <row r="792" spans="1:12" s="123" customFormat="1" ht="21.75" customHeight="1" x14ac:dyDescent="0.25">
      <c r="A792" s="119"/>
      <c r="B792" s="119"/>
      <c r="C792" s="119"/>
      <c r="D792" s="119"/>
      <c r="E792" s="119"/>
      <c r="F792" s="119" t="str">
        <f>+G792</f>
        <v>5.5.</v>
      </c>
      <c r="G792" s="120" t="s">
        <v>39</v>
      </c>
      <c r="H792" s="121" t="s">
        <v>19</v>
      </c>
      <c r="I792" s="122">
        <f>+I793</f>
        <v>0</v>
      </c>
      <c r="J792" s="122">
        <f t="shared" si="148"/>
        <v>0</v>
      </c>
      <c r="K792" s="122">
        <f t="shared" si="148"/>
        <v>0</v>
      </c>
      <c r="L792" s="117"/>
    </row>
    <row r="793" spans="1:12" s="123" customFormat="1" ht="20.25" customHeight="1" x14ac:dyDescent="0.25">
      <c r="A793" s="124">
        <v>4</v>
      </c>
      <c r="B793" s="124"/>
      <c r="C793" s="124"/>
      <c r="D793" s="124"/>
      <c r="E793" s="124"/>
      <c r="F793" s="124"/>
      <c r="G793" s="179" t="s">
        <v>39</v>
      </c>
      <c r="H793" s="126" t="s">
        <v>21</v>
      </c>
      <c r="I793" s="127">
        <f>+I794+I795</f>
        <v>0</v>
      </c>
      <c r="J793" s="127">
        <f t="shared" ref="J793:K793" si="149">+J794+J795</f>
        <v>0</v>
      </c>
      <c r="K793" s="127">
        <f t="shared" si="149"/>
        <v>0</v>
      </c>
      <c r="L793" s="117"/>
    </row>
    <row r="794" spans="1:12" s="118" customFormat="1" ht="20.25" customHeight="1" x14ac:dyDescent="0.25">
      <c r="A794" s="128"/>
      <c r="B794" s="128">
        <v>41</v>
      </c>
      <c r="C794" s="128"/>
      <c r="D794" s="128"/>
      <c r="E794" s="128"/>
      <c r="F794" s="128"/>
      <c r="G794" s="179" t="s">
        <v>39</v>
      </c>
      <c r="H794" s="129" t="s">
        <v>11</v>
      </c>
      <c r="I794" s="132">
        <v>0</v>
      </c>
      <c r="J794" s="132"/>
      <c r="K794" s="132">
        <v>0</v>
      </c>
      <c r="L794" s="117"/>
    </row>
    <row r="795" spans="1:12" s="118" customFormat="1" ht="20.25" customHeight="1" x14ac:dyDescent="0.25">
      <c r="A795" s="125"/>
      <c r="B795" s="128">
        <v>42</v>
      </c>
      <c r="C795" s="128"/>
      <c r="D795" s="128"/>
      <c r="E795" s="128"/>
      <c r="F795" s="128"/>
      <c r="G795" s="179" t="s">
        <v>39</v>
      </c>
      <c r="H795" s="129" t="s">
        <v>12</v>
      </c>
      <c r="I795" s="132">
        <v>0</v>
      </c>
      <c r="J795" s="132"/>
      <c r="K795" s="132">
        <v>0</v>
      </c>
      <c r="L795" s="117"/>
    </row>
    <row r="796" spans="1:12" s="118" customFormat="1" ht="34.5" customHeight="1" x14ac:dyDescent="0.25">
      <c r="A796" s="348" t="s">
        <v>330</v>
      </c>
      <c r="B796" s="349"/>
      <c r="C796" s="349"/>
      <c r="D796" s="349"/>
      <c r="E796" s="349"/>
      <c r="F796" s="349"/>
      <c r="G796" s="350"/>
      <c r="H796" s="115" t="s">
        <v>109</v>
      </c>
      <c r="I796" s="116">
        <f>+I797</f>
        <v>0</v>
      </c>
      <c r="J796" s="116">
        <f t="shared" ref="J796:K797" si="150">+J797</f>
        <v>0</v>
      </c>
      <c r="K796" s="116">
        <f t="shared" si="150"/>
        <v>0</v>
      </c>
    </row>
    <row r="797" spans="1:12" s="123" customFormat="1" ht="23.1" customHeight="1" x14ac:dyDescent="0.25">
      <c r="A797" s="119"/>
      <c r="B797" s="119"/>
      <c r="C797" s="119"/>
      <c r="D797" s="119"/>
      <c r="E797" s="119"/>
      <c r="F797" s="119" t="s">
        <v>39</v>
      </c>
      <c r="G797" s="120" t="s">
        <v>39</v>
      </c>
      <c r="H797" s="121" t="s">
        <v>19</v>
      </c>
      <c r="I797" s="122">
        <f>+I798</f>
        <v>0</v>
      </c>
      <c r="J797" s="122">
        <f t="shared" si="150"/>
        <v>0</v>
      </c>
      <c r="K797" s="122">
        <f t="shared" si="150"/>
        <v>0</v>
      </c>
      <c r="L797" s="117"/>
    </row>
    <row r="798" spans="1:12" s="118" customFormat="1" ht="23.1" customHeight="1" x14ac:dyDescent="0.25">
      <c r="A798" s="128"/>
      <c r="B798" s="128">
        <v>32</v>
      </c>
      <c r="C798" s="128"/>
      <c r="D798" s="128"/>
      <c r="E798" s="128"/>
      <c r="F798" s="128"/>
      <c r="G798" s="179" t="s">
        <v>39</v>
      </c>
      <c r="H798" s="131" t="s">
        <v>7</v>
      </c>
      <c r="I798" s="132">
        <f>+I800</f>
        <v>0</v>
      </c>
      <c r="J798" s="132">
        <f t="shared" ref="J798:K798" si="151">+J800</f>
        <v>0</v>
      </c>
      <c r="K798" s="132">
        <f t="shared" si="151"/>
        <v>0</v>
      </c>
      <c r="L798" s="117"/>
    </row>
    <row r="799" spans="1:12" s="118" customFormat="1" ht="20.25" customHeight="1" x14ac:dyDescent="0.25">
      <c r="A799" s="128"/>
      <c r="B799" s="135"/>
      <c r="C799" s="135"/>
      <c r="D799" s="135"/>
      <c r="E799" s="90">
        <v>32234</v>
      </c>
      <c r="F799" s="131"/>
      <c r="G799" s="12" t="s">
        <v>39</v>
      </c>
      <c r="H799" s="131" t="s">
        <v>188</v>
      </c>
      <c r="I799" s="137">
        <v>0</v>
      </c>
      <c r="J799" s="137">
        <v>0</v>
      </c>
      <c r="K799" s="137">
        <v>0</v>
      </c>
      <c r="L799" s="117"/>
    </row>
    <row r="800" spans="1:12" s="118" customFormat="1" ht="20.25" customHeight="1" x14ac:dyDescent="0.25">
      <c r="A800" s="128"/>
      <c r="B800" s="135"/>
      <c r="C800" s="135">
        <v>323</v>
      </c>
      <c r="D800" s="135"/>
      <c r="E800" s="11"/>
      <c r="F800" s="131"/>
      <c r="G800" s="12" t="s">
        <v>39</v>
      </c>
      <c r="H800" s="131" t="s">
        <v>196</v>
      </c>
      <c r="I800" s="137">
        <f>+I816+I821</f>
        <v>0</v>
      </c>
      <c r="J800" s="137">
        <f t="shared" ref="J800:K800" si="152">+J816+J821</f>
        <v>0</v>
      </c>
      <c r="K800" s="137">
        <f t="shared" si="152"/>
        <v>0</v>
      </c>
      <c r="L800" s="117"/>
    </row>
    <row r="801" spans="1:12" s="118" customFormat="1" ht="20.25" customHeight="1" x14ac:dyDescent="0.25">
      <c r="A801" s="128"/>
      <c r="B801" s="135"/>
      <c r="C801" s="135"/>
      <c r="D801" s="135">
        <v>3231</v>
      </c>
      <c r="E801" s="11"/>
      <c r="F801" s="131"/>
      <c r="G801" s="12" t="s">
        <v>39</v>
      </c>
      <c r="H801" s="131" t="s">
        <v>197</v>
      </c>
      <c r="I801" s="137">
        <f>I802+I804+I806+I808</f>
        <v>0</v>
      </c>
      <c r="J801" s="137">
        <f t="shared" ref="J801:K801" si="153">J802+J804+J806+J808</f>
        <v>0</v>
      </c>
      <c r="K801" s="137">
        <f t="shared" si="153"/>
        <v>0</v>
      </c>
      <c r="L801" s="117"/>
    </row>
    <row r="802" spans="1:12" s="118" customFormat="1" ht="20.25" customHeight="1" x14ac:dyDescent="0.25">
      <c r="A802" s="128"/>
      <c r="B802" s="135"/>
      <c r="C802" s="135"/>
      <c r="D802" s="135"/>
      <c r="E802" s="90">
        <v>32311</v>
      </c>
      <c r="F802" s="131"/>
      <c r="G802" s="12" t="s">
        <v>39</v>
      </c>
      <c r="H802" s="131" t="s">
        <v>198</v>
      </c>
      <c r="I802" s="137">
        <f t="shared" ref="I802:K802" si="154">I803</f>
        <v>0</v>
      </c>
      <c r="J802" s="137">
        <f t="shared" si="154"/>
        <v>0</v>
      </c>
      <c r="K802" s="137">
        <f t="shared" si="154"/>
        <v>0</v>
      </c>
      <c r="L802" s="117"/>
    </row>
    <row r="803" spans="1:12" s="118" customFormat="1" ht="20.25" customHeight="1" x14ac:dyDescent="0.25">
      <c r="A803" s="128"/>
      <c r="B803" s="135"/>
      <c r="C803" s="135"/>
      <c r="D803" s="135"/>
      <c r="E803" s="11"/>
      <c r="F803" s="175">
        <v>323110</v>
      </c>
      <c r="G803" s="176" t="s">
        <v>39</v>
      </c>
      <c r="H803" s="177" t="s">
        <v>198</v>
      </c>
      <c r="I803" s="178">
        <v>0</v>
      </c>
      <c r="J803" s="178">
        <v>0</v>
      </c>
      <c r="K803" s="178">
        <f>I803+J803</f>
        <v>0</v>
      </c>
      <c r="L803" s="117"/>
    </row>
    <row r="804" spans="1:12" s="118" customFormat="1" ht="20.25" customHeight="1" x14ac:dyDescent="0.25">
      <c r="A804" s="128"/>
      <c r="B804" s="135"/>
      <c r="C804" s="135"/>
      <c r="D804" s="135"/>
      <c r="E804" s="90">
        <v>32312</v>
      </c>
      <c r="F804" s="131"/>
      <c r="G804" s="12" t="s">
        <v>39</v>
      </c>
      <c r="H804" s="131" t="s">
        <v>199</v>
      </c>
      <c r="I804" s="137">
        <v>0</v>
      </c>
      <c r="J804" s="137">
        <v>0</v>
      </c>
      <c r="K804" s="137">
        <v>0</v>
      </c>
      <c r="L804" s="117"/>
    </row>
    <row r="805" spans="1:12" s="118" customFormat="1" ht="20.25" customHeight="1" x14ac:dyDescent="0.25">
      <c r="A805" s="128"/>
      <c r="B805" s="135"/>
      <c r="C805" s="135"/>
      <c r="D805" s="135"/>
      <c r="E805" s="11"/>
      <c r="F805" s="175">
        <v>323120</v>
      </c>
      <c r="G805" s="176" t="s">
        <v>39</v>
      </c>
      <c r="H805" s="177" t="s">
        <v>199</v>
      </c>
      <c r="I805" s="178">
        <v>0</v>
      </c>
      <c r="J805" s="178">
        <v>0</v>
      </c>
      <c r="K805" s="178">
        <f>I805+J805</f>
        <v>0</v>
      </c>
      <c r="L805" s="117"/>
    </row>
    <row r="806" spans="1:12" s="118" customFormat="1" ht="20.25" customHeight="1" x14ac:dyDescent="0.25">
      <c r="A806" s="128"/>
      <c r="B806" s="135"/>
      <c r="C806" s="135"/>
      <c r="D806" s="135"/>
      <c r="E806" s="90">
        <v>32313</v>
      </c>
      <c r="F806" s="131"/>
      <c r="G806" s="12" t="s">
        <v>39</v>
      </c>
      <c r="H806" s="131" t="s">
        <v>200</v>
      </c>
      <c r="I806" s="137">
        <v>0</v>
      </c>
      <c r="J806" s="137">
        <v>0</v>
      </c>
      <c r="K806" s="137">
        <v>0</v>
      </c>
      <c r="L806" s="117"/>
    </row>
    <row r="807" spans="1:12" s="118" customFormat="1" ht="20.25" customHeight="1" x14ac:dyDescent="0.25">
      <c r="A807" s="128"/>
      <c r="B807" s="135"/>
      <c r="C807" s="135"/>
      <c r="D807" s="135"/>
      <c r="E807" s="11"/>
      <c r="F807" s="175">
        <v>323130</v>
      </c>
      <c r="G807" s="176" t="s">
        <v>39</v>
      </c>
      <c r="H807" s="177" t="s">
        <v>200</v>
      </c>
      <c r="I807" s="178">
        <v>0</v>
      </c>
      <c r="J807" s="178">
        <v>0</v>
      </c>
      <c r="K807" s="178">
        <f>I807+J807</f>
        <v>0</v>
      </c>
      <c r="L807" s="117"/>
    </row>
    <row r="808" spans="1:12" s="118" customFormat="1" ht="20.25" customHeight="1" x14ac:dyDescent="0.25">
      <c r="A808" s="128"/>
      <c r="B808" s="135"/>
      <c r="C808" s="135"/>
      <c r="D808" s="135"/>
      <c r="E808" s="90">
        <v>32319</v>
      </c>
      <c r="F808" s="131"/>
      <c r="G808" s="12" t="s">
        <v>39</v>
      </c>
      <c r="H808" s="131" t="s">
        <v>201</v>
      </c>
      <c r="I808" s="137">
        <v>0</v>
      </c>
      <c r="J808" s="137">
        <v>0</v>
      </c>
      <c r="K808" s="137">
        <v>0</v>
      </c>
      <c r="L808" s="117"/>
    </row>
    <row r="809" spans="1:12" s="118" customFormat="1" ht="20.25" customHeight="1" x14ac:dyDescent="0.25">
      <c r="A809" s="128"/>
      <c r="B809" s="135"/>
      <c r="C809" s="135"/>
      <c r="D809" s="135"/>
      <c r="E809" s="11"/>
      <c r="F809" s="175">
        <v>323190</v>
      </c>
      <c r="G809" s="176" t="s">
        <v>39</v>
      </c>
      <c r="H809" s="177" t="s">
        <v>201</v>
      </c>
      <c r="I809" s="178">
        <v>0</v>
      </c>
      <c r="J809" s="178">
        <v>0</v>
      </c>
      <c r="K809" s="178">
        <f>I809+J809</f>
        <v>0</v>
      </c>
      <c r="L809" s="117"/>
    </row>
    <row r="810" spans="1:12" s="118" customFormat="1" ht="20.25" customHeight="1" x14ac:dyDescent="0.25">
      <c r="A810" s="128"/>
      <c r="B810" s="135"/>
      <c r="C810" s="135"/>
      <c r="D810" s="135">
        <v>3232</v>
      </c>
      <c r="E810" s="11"/>
      <c r="F810" s="131"/>
      <c r="G810" s="12" t="s">
        <v>39</v>
      </c>
      <c r="H810" s="131" t="s">
        <v>203</v>
      </c>
      <c r="I810" s="137">
        <f t="shared" ref="I810:K811" si="155">I811</f>
        <v>0</v>
      </c>
      <c r="J810" s="137">
        <f t="shared" si="155"/>
        <v>0</v>
      </c>
      <c r="K810" s="137">
        <f t="shared" si="155"/>
        <v>0</v>
      </c>
      <c r="L810" s="117"/>
    </row>
    <row r="811" spans="1:12" s="118" customFormat="1" ht="20.25" customHeight="1" x14ac:dyDescent="0.25">
      <c r="A811" s="128"/>
      <c r="B811" s="135"/>
      <c r="C811" s="135"/>
      <c r="D811" s="135"/>
      <c r="E811" s="90">
        <v>32322</v>
      </c>
      <c r="F811" s="131"/>
      <c r="G811" s="12" t="s">
        <v>39</v>
      </c>
      <c r="H811" s="131" t="s">
        <v>204</v>
      </c>
      <c r="I811" s="137">
        <f t="shared" si="155"/>
        <v>0</v>
      </c>
      <c r="J811" s="137">
        <f t="shared" si="155"/>
        <v>0</v>
      </c>
      <c r="K811" s="137">
        <f t="shared" si="155"/>
        <v>0</v>
      </c>
      <c r="L811" s="117"/>
    </row>
    <row r="812" spans="1:12" s="118" customFormat="1" ht="20.25" customHeight="1" x14ac:dyDescent="0.25">
      <c r="A812" s="128"/>
      <c r="B812" s="135"/>
      <c r="C812" s="135"/>
      <c r="D812" s="135"/>
      <c r="E812" s="11"/>
      <c r="F812" s="175">
        <v>323220</v>
      </c>
      <c r="G812" s="176" t="s">
        <v>39</v>
      </c>
      <c r="H812" s="177" t="s">
        <v>204</v>
      </c>
      <c r="I812" s="178">
        <v>0</v>
      </c>
      <c r="J812" s="178">
        <f>K812-I812</f>
        <v>0</v>
      </c>
      <c r="K812" s="178">
        <v>0</v>
      </c>
      <c r="L812" s="117"/>
    </row>
    <row r="813" spans="1:12" s="118" customFormat="1" ht="20.25" customHeight="1" x14ac:dyDescent="0.25">
      <c r="A813" s="128"/>
      <c r="B813" s="135"/>
      <c r="C813" s="135"/>
      <c r="D813" s="135">
        <v>3233</v>
      </c>
      <c r="E813" s="11"/>
      <c r="F813" s="131"/>
      <c r="G813" s="12" t="s">
        <v>39</v>
      </c>
      <c r="H813" s="131" t="s">
        <v>206</v>
      </c>
      <c r="I813" s="137">
        <f t="shared" ref="I813:K814" si="156">I814</f>
        <v>0</v>
      </c>
      <c r="J813" s="137">
        <f t="shared" si="156"/>
        <v>0</v>
      </c>
      <c r="K813" s="137">
        <f t="shared" si="156"/>
        <v>0</v>
      </c>
      <c r="L813" s="117"/>
    </row>
    <row r="814" spans="1:12" s="118" customFormat="1" ht="20.25" customHeight="1" x14ac:dyDescent="0.25">
      <c r="A814" s="128"/>
      <c r="B814" s="135"/>
      <c r="C814" s="135"/>
      <c r="D814" s="135"/>
      <c r="E814" s="90">
        <v>32339</v>
      </c>
      <c r="F814" s="131"/>
      <c r="G814" s="12" t="s">
        <v>39</v>
      </c>
      <c r="H814" s="131" t="s">
        <v>207</v>
      </c>
      <c r="I814" s="137">
        <f t="shared" si="156"/>
        <v>0</v>
      </c>
      <c r="J814" s="137">
        <f t="shared" si="156"/>
        <v>0</v>
      </c>
      <c r="K814" s="137">
        <f t="shared" si="156"/>
        <v>0</v>
      </c>
      <c r="L814" s="117"/>
    </row>
    <row r="815" spans="1:12" s="118" customFormat="1" ht="20.25" customHeight="1" x14ac:dyDescent="0.25">
      <c r="A815" s="128"/>
      <c r="B815" s="135"/>
      <c r="C815" s="135"/>
      <c r="D815" s="135"/>
      <c r="E815" s="11"/>
      <c r="F815" s="175">
        <v>323390</v>
      </c>
      <c r="G815" s="176" t="s">
        <v>39</v>
      </c>
      <c r="H815" s="177" t="s">
        <v>207</v>
      </c>
      <c r="I815" s="178">
        <v>0</v>
      </c>
      <c r="J815" s="178">
        <f>K815-I815</f>
        <v>0</v>
      </c>
      <c r="K815" s="178">
        <v>0</v>
      </c>
      <c r="L815" s="117"/>
    </row>
    <row r="816" spans="1:12" s="118" customFormat="1" ht="20.25" customHeight="1" x14ac:dyDescent="0.25">
      <c r="A816" s="128"/>
      <c r="B816" s="135"/>
      <c r="C816" s="135"/>
      <c r="D816" s="135">
        <v>3237</v>
      </c>
      <c r="E816" s="135"/>
      <c r="F816" s="136"/>
      <c r="G816" s="12" t="s">
        <v>39</v>
      </c>
      <c r="H816" s="131" t="s">
        <v>220</v>
      </c>
      <c r="I816" s="137">
        <f t="shared" ref="I816:K816" si="157">I817</f>
        <v>0</v>
      </c>
      <c r="J816" s="137">
        <f t="shared" si="157"/>
        <v>0</v>
      </c>
      <c r="K816" s="137">
        <f t="shared" si="157"/>
        <v>0</v>
      </c>
      <c r="L816" s="117"/>
    </row>
    <row r="817" spans="1:12" s="118" customFormat="1" ht="20.25" customHeight="1" x14ac:dyDescent="0.25">
      <c r="A817" s="128"/>
      <c r="B817" s="135"/>
      <c r="C817" s="135"/>
      <c r="D817" s="135"/>
      <c r="E817" s="90">
        <v>32372</v>
      </c>
      <c r="F817" s="131"/>
      <c r="G817" s="12" t="s">
        <v>39</v>
      </c>
      <c r="H817" s="131" t="s">
        <v>221</v>
      </c>
      <c r="I817" s="137">
        <f>+I818+I819+I820</f>
        <v>0</v>
      </c>
      <c r="J817" s="137">
        <f t="shared" ref="J817:K817" si="158">+J818+J819+J820</f>
        <v>0</v>
      </c>
      <c r="K817" s="137">
        <f t="shared" si="158"/>
        <v>0</v>
      </c>
      <c r="L817" s="117"/>
    </row>
    <row r="818" spans="1:12" s="118" customFormat="1" ht="20.25" customHeight="1" x14ac:dyDescent="0.25">
      <c r="A818" s="128"/>
      <c r="B818" s="135"/>
      <c r="C818" s="135"/>
      <c r="D818" s="135"/>
      <c r="E818" s="11"/>
      <c r="F818" s="175">
        <v>323720</v>
      </c>
      <c r="G818" s="176" t="s">
        <v>39</v>
      </c>
      <c r="H818" s="177" t="s">
        <v>221</v>
      </c>
      <c r="I818" s="178">
        <v>0</v>
      </c>
      <c r="J818" s="178">
        <f t="shared" ref="J818:J820" si="159">K818-I818</f>
        <v>0</v>
      </c>
      <c r="K818" s="178">
        <v>0</v>
      </c>
      <c r="L818" s="117"/>
    </row>
    <row r="819" spans="1:12" s="118" customFormat="1" ht="20.25" customHeight="1" x14ac:dyDescent="0.25">
      <c r="A819" s="128"/>
      <c r="B819" s="135"/>
      <c r="C819" s="135"/>
      <c r="D819" s="135"/>
      <c r="E819" s="11"/>
      <c r="F819" s="175">
        <v>323730</v>
      </c>
      <c r="G819" s="176" t="s">
        <v>39</v>
      </c>
      <c r="H819" s="177" t="s">
        <v>222</v>
      </c>
      <c r="I819" s="178">
        <v>0</v>
      </c>
      <c r="J819" s="178">
        <f t="shared" si="159"/>
        <v>0</v>
      </c>
      <c r="K819" s="178">
        <v>0</v>
      </c>
      <c r="L819" s="117"/>
    </row>
    <row r="820" spans="1:12" s="118" customFormat="1" ht="20.25" customHeight="1" x14ac:dyDescent="0.25">
      <c r="A820" s="128"/>
      <c r="B820" s="135"/>
      <c r="C820" s="135"/>
      <c r="D820" s="135"/>
      <c r="E820" s="11"/>
      <c r="F820" s="175">
        <v>323790</v>
      </c>
      <c r="G820" s="176" t="s">
        <v>39</v>
      </c>
      <c r="H820" s="177" t="s">
        <v>223</v>
      </c>
      <c r="I820" s="178">
        <v>0</v>
      </c>
      <c r="J820" s="178">
        <f t="shared" si="159"/>
        <v>0</v>
      </c>
      <c r="K820" s="181">
        <v>0</v>
      </c>
      <c r="L820" s="117"/>
    </row>
    <row r="821" spans="1:12" s="118" customFormat="1" ht="21" customHeight="1" x14ac:dyDescent="0.25">
      <c r="A821" s="128"/>
      <c r="B821" s="135"/>
      <c r="C821" s="135"/>
      <c r="D821" s="135">
        <v>3239</v>
      </c>
      <c r="E821" s="135"/>
      <c r="F821" s="136"/>
      <c r="G821" s="12" t="s">
        <v>39</v>
      </c>
      <c r="H821" s="131" t="s">
        <v>226</v>
      </c>
      <c r="I821" s="137">
        <f>+I822</f>
        <v>0</v>
      </c>
      <c r="J821" s="137">
        <f t="shared" ref="J821:K822" si="160">+J822</f>
        <v>0</v>
      </c>
      <c r="K821" s="137">
        <f t="shared" si="160"/>
        <v>0</v>
      </c>
      <c r="L821" s="117"/>
    </row>
    <row r="822" spans="1:12" s="118" customFormat="1" ht="20.25" customHeight="1" x14ac:dyDescent="0.25">
      <c r="A822" s="128"/>
      <c r="B822" s="135"/>
      <c r="C822" s="135"/>
      <c r="D822" s="135"/>
      <c r="E822" s="90">
        <v>32391</v>
      </c>
      <c r="F822" s="131"/>
      <c r="G822" s="12" t="s">
        <v>39</v>
      </c>
      <c r="H822" s="131" t="s">
        <v>227</v>
      </c>
      <c r="I822" s="137">
        <f>+I823</f>
        <v>0</v>
      </c>
      <c r="J822" s="137">
        <f t="shared" si="160"/>
        <v>0</v>
      </c>
      <c r="K822" s="137">
        <f t="shared" si="160"/>
        <v>0</v>
      </c>
      <c r="L822" s="117"/>
    </row>
    <row r="823" spans="1:12" s="118" customFormat="1" ht="20.25" customHeight="1" x14ac:dyDescent="0.25">
      <c r="A823" s="128"/>
      <c r="B823" s="135"/>
      <c r="C823" s="135"/>
      <c r="D823" s="135"/>
      <c r="E823" s="11"/>
      <c r="F823" s="175">
        <v>323910</v>
      </c>
      <c r="G823" s="176" t="s">
        <v>39</v>
      </c>
      <c r="H823" s="177" t="s">
        <v>227</v>
      </c>
      <c r="I823" s="178">
        <v>0</v>
      </c>
      <c r="J823" s="178">
        <f>K823-I823</f>
        <v>0</v>
      </c>
      <c r="K823" s="181">
        <v>0</v>
      </c>
      <c r="L823" s="117"/>
    </row>
    <row r="824" spans="1:12" s="118" customFormat="1" ht="34.5" customHeight="1" x14ac:dyDescent="0.25">
      <c r="A824" s="348" t="s">
        <v>114</v>
      </c>
      <c r="B824" s="349"/>
      <c r="C824" s="349"/>
      <c r="D824" s="349"/>
      <c r="E824" s="349"/>
      <c r="F824" s="349"/>
      <c r="G824" s="350"/>
      <c r="H824" s="115" t="s">
        <v>115</v>
      </c>
      <c r="I824" s="116">
        <f>+I825</f>
        <v>9500</v>
      </c>
      <c r="J824" s="116">
        <f t="shared" ref="J824:K825" si="161">+J825</f>
        <v>0</v>
      </c>
      <c r="K824" s="116">
        <f t="shared" si="161"/>
        <v>9500</v>
      </c>
    </row>
    <row r="825" spans="1:12" s="123" customFormat="1" ht="23.1" customHeight="1" x14ac:dyDescent="0.25">
      <c r="A825" s="119"/>
      <c r="B825" s="119"/>
      <c r="C825" s="119"/>
      <c r="D825" s="119"/>
      <c r="E825" s="119"/>
      <c r="F825" s="119" t="str">
        <f>+G825</f>
        <v>3.1.</v>
      </c>
      <c r="G825" s="120" t="s">
        <v>41</v>
      </c>
      <c r="H825" s="121" t="s">
        <v>20</v>
      </c>
      <c r="I825" s="122">
        <f>+I826</f>
        <v>9500</v>
      </c>
      <c r="J825" s="122">
        <f t="shared" si="161"/>
        <v>0</v>
      </c>
      <c r="K825" s="122">
        <f t="shared" si="161"/>
        <v>9500</v>
      </c>
      <c r="L825" s="117"/>
    </row>
    <row r="826" spans="1:12" s="123" customFormat="1" ht="23.1" customHeight="1" x14ac:dyDescent="0.25">
      <c r="A826" s="124">
        <v>3</v>
      </c>
      <c r="B826" s="124"/>
      <c r="C826" s="124"/>
      <c r="D826" s="124"/>
      <c r="E826" s="124"/>
      <c r="F826" s="124"/>
      <c r="G826" s="179" t="s">
        <v>41</v>
      </c>
      <c r="H826" s="126" t="s">
        <v>18</v>
      </c>
      <c r="I826" s="127">
        <f>+I827+I859</f>
        <v>9500</v>
      </c>
      <c r="J826" s="127">
        <f t="shared" ref="J826:K826" si="162">+J827+J859</f>
        <v>0</v>
      </c>
      <c r="K826" s="127">
        <f t="shared" si="162"/>
        <v>9500</v>
      </c>
      <c r="L826" s="117"/>
    </row>
    <row r="827" spans="1:12" s="118" customFormat="1" ht="23.1" customHeight="1" x14ac:dyDescent="0.25">
      <c r="A827" s="128"/>
      <c r="B827" s="128">
        <v>31</v>
      </c>
      <c r="C827" s="128"/>
      <c r="D827" s="128"/>
      <c r="E827" s="128"/>
      <c r="F827" s="128"/>
      <c r="G827" s="179" t="s">
        <v>41</v>
      </c>
      <c r="H827" s="129" t="s">
        <v>6</v>
      </c>
      <c r="I827" s="132">
        <f>I828+I850</f>
        <v>2400</v>
      </c>
      <c r="J827" s="132">
        <f>J828+J850</f>
        <v>0</v>
      </c>
      <c r="K827" s="132">
        <f>K828+K850</f>
        <v>2400</v>
      </c>
      <c r="L827" s="117"/>
    </row>
    <row r="828" spans="1:12" s="118" customFormat="1" ht="20.25" customHeight="1" x14ac:dyDescent="0.25">
      <c r="A828" s="128"/>
      <c r="B828" s="135"/>
      <c r="C828" s="135">
        <v>311</v>
      </c>
      <c r="D828" s="135"/>
      <c r="E828" s="135"/>
      <c r="F828" s="136"/>
      <c r="G828" s="12" t="s">
        <v>41</v>
      </c>
      <c r="H828" s="131" t="s">
        <v>128</v>
      </c>
      <c r="I828" s="137">
        <f t="shared" ref="I828:K828" si="163">I829+I832+I835</f>
        <v>2060</v>
      </c>
      <c r="J828" s="137">
        <f t="shared" si="163"/>
        <v>0</v>
      </c>
      <c r="K828" s="137">
        <f t="shared" si="163"/>
        <v>2060</v>
      </c>
      <c r="L828" s="117"/>
    </row>
    <row r="829" spans="1:12" s="118" customFormat="1" ht="20.25" customHeight="1" x14ac:dyDescent="0.25">
      <c r="A829" s="128"/>
      <c r="B829" s="135"/>
      <c r="C829" s="135"/>
      <c r="D829" s="135">
        <v>3111</v>
      </c>
      <c r="E829" s="135"/>
      <c r="F829" s="136"/>
      <c r="G829" s="12" t="s">
        <v>41</v>
      </c>
      <c r="H829" s="131" t="s">
        <v>129</v>
      </c>
      <c r="I829" s="137">
        <f t="shared" ref="I829:K830" si="164">I830</f>
        <v>1620</v>
      </c>
      <c r="J829" s="137">
        <f t="shared" si="164"/>
        <v>0</v>
      </c>
      <c r="K829" s="137">
        <f t="shared" si="164"/>
        <v>1620</v>
      </c>
      <c r="L829" s="117"/>
    </row>
    <row r="830" spans="1:12" s="118" customFormat="1" ht="20.25" customHeight="1" x14ac:dyDescent="0.25">
      <c r="A830" s="128"/>
      <c r="B830" s="135"/>
      <c r="C830" s="135"/>
      <c r="D830" s="135"/>
      <c r="E830" s="90">
        <v>31111</v>
      </c>
      <c r="F830" s="131"/>
      <c r="G830" s="12" t="s">
        <v>41</v>
      </c>
      <c r="H830" s="131" t="s">
        <v>130</v>
      </c>
      <c r="I830" s="137">
        <f t="shared" si="164"/>
        <v>1620</v>
      </c>
      <c r="J830" s="137">
        <f t="shared" si="164"/>
        <v>0</v>
      </c>
      <c r="K830" s="137">
        <f t="shared" si="164"/>
        <v>1620</v>
      </c>
      <c r="L830" s="117"/>
    </row>
    <row r="831" spans="1:12" s="118" customFormat="1" ht="20.25" customHeight="1" x14ac:dyDescent="0.25">
      <c r="A831" s="128"/>
      <c r="B831" s="135"/>
      <c r="C831" s="135"/>
      <c r="D831" s="135"/>
      <c r="E831" s="11"/>
      <c r="F831" s="175">
        <v>311110</v>
      </c>
      <c r="G831" s="176" t="s">
        <v>41</v>
      </c>
      <c r="H831" s="177" t="s">
        <v>305</v>
      </c>
      <c r="I831" s="178">
        <f>1500+120</f>
        <v>1620</v>
      </c>
      <c r="J831" s="178">
        <f>K831-I831</f>
        <v>0</v>
      </c>
      <c r="K831" s="182">
        <f>2040-420</f>
        <v>1620</v>
      </c>
      <c r="L831" s="117"/>
    </row>
    <row r="832" spans="1:12" s="118" customFormat="1" ht="20.25" customHeight="1" x14ac:dyDescent="0.25">
      <c r="A832" s="128"/>
      <c r="B832" s="135"/>
      <c r="C832" s="135"/>
      <c r="D832" s="135">
        <v>3113</v>
      </c>
      <c r="E832" s="135"/>
      <c r="F832" s="136"/>
      <c r="G832" s="12" t="s">
        <v>41</v>
      </c>
      <c r="H832" s="131" t="s">
        <v>137</v>
      </c>
      <c r="I832" s="137">
        <f t="shared" ref="I832:K833" si="165">I833</f>
        <v>415</v>
      </c>
      <c r="J832" s="137">
        <f t="shared" si="165"/>
        <v>0</v>
      </c>
      <c r="K832" s="137">
        <f t="shared" si="165"/>
        <v>415</v>
      </c>
      <c r="L832" s="117"/>
    </row>
    <row r="833" spans="1:12" s="118" customFormat="1" ht="20.25" customHeight="1" x14ac:dyDescent="0.25">
      <c r="A833" s="128"/>
      <c r="B833" s="135"/>
      <c r="C833" s="135"/>
      <c r="D833" s="135"/>
      <c r="E833" s="90">
        <v>31131</v>
      </c>
      <c r="F833" s="131"/>
      <c r="G833" s="12" t="s">
        <v>41</v>
      </c>
      <c r="H833" s="131" t="s">
        <v>137</v>
      </c>
      <c r="I833" s="137">
        <f t="shared" si="165"/>
        <v>415</v>
      </c>
      <c r="J833" s="137">
        <f t="shared" si="165"/>
        <v>0</v>
      </c>
      <c r="K833" s="137">
        <f t="shared" si="165"/>
        <v>415</v>
      </c>
      <c r="L833" s="117"/>
    </row>
    <row r="834" spans="1:12" s="118" customFormat="1" ht="20.25" customHeight="1" x14ac:dyDescent="0.25">
      <c r="A834" s="128"/>
      <c r="B834" s="135"/>
      <c r="C834" s="135"/>
      <c r="D834" s="135"/>
      <c r="E834" s="11"/>
      <c r="F834" s="175">
        <v>311310</v>
      </c>
      <c r="G834" s="176" t="s">
        <v>41</v>
      </c>
      <c r="H834" s="177" t="s">
        <v>137</v>
      </c>
      <c r="I834" s="178">
        <v>415</v>
      </c>
      <c r="J834" s="178">
        <f>K834-I834</f>
        <v>0</v>
      </c>
      <c r="K834" s="182">
        <v>415</v>
      </c>
      <c r="L834" s="117"/>
    </row>
    <row r="835" spans="1:12" s="118" customFormat="1" ht="20.25" customHeight="1" x14ac:dyDescent="0.25">
      <c r="A835" s="128"/>
      <c r="B835" s="135"/>
      <c r="C835" s="135"/>
      <c r="D835" s="135">
        <v>3114</v>
      </c>
      <c r="E835" s="135"/>
      <c r="F835" s="136"/>
      <c r="G835" s="12" t="s">
        <v>41</v>
      </c>
      <c r="H835" s="131" t="s">
        <v>309</v>
      </c>
      <c r="I835" s="137">
        <f t="shared" ref="I835:K836" si="166">I836</f>
        <v>25</v>
      </c>
      <c r="J835" s="137">
        <f t="shared" si="166"/>
        <v>0</v>
      </c>
      <c r="K835" s="137">
        <f t="shared" si="166"/>
        <v>25</v>
      </c>
      <c r="L835" s="117"/>
    </row>
    <row r="836" spans="1:12" s="118" customFormat="1" ht="20.25" customHeight="1" x14ac:dyDescent="0.25">
      <c r="A836" s="128"/>
      <c r="B836" s="135"/>
      <c r="C836" s="135"/>
      <c r="D836" s="135"/>
      <c r="E836" s="90">
        <v>31141</v>
      </c>
      <c r="F836" s="131"/>
      <c r="G836" s="12" t="s">
        <v>41</v>
      </c>
      <c r="H836" s="131" t="s">
        <v>138</v>
      </c>
      <c r="I836" s="137">
        <f t="shared" si="166"/>
        <v>25</v>
      </c>
      <c r="J836" s="137">
        <f t="shared" si="166"/>
        <v>0</v>
      </c>
      <c r="K836" s="137">
        <f t="shared" si="166"/>
        <v>25</v>
      </c>
      <c r="L836" s="117"/>
    </row>
    <row r="837" spans="1:12" s="118" customFormat="1" ht="20.25" customHeight="1" x14ac:dyDescent="0.25">
      <c r="A837" s="128"/>
      <c r="B837" s="135"/>
      <c r="C837" s="135"/>
      <c r="D837" s="135"/>
      <c r="E837" s="11"/>
      <c r="F837" s="175">
        <v>311410</v>
      </c>
      <c r="G837" s="176" t="s">
        <v>41</v>
      </c>
      <c r="H837" s="177" t="s">
        <v>138</v>
      </c>
      <c r="I837" s="178">
        <v>25</v>
      </c>
      <c r="J837" s="178">
        <f>K837-I837</f>
        <v>0</v>
      </c>
      <c r="K837" s="182">
        <v>25</v>
      </c>
      <c r="L837" s="117"/>
    </row>
    <row r="838" spans="1:12" s="118" customFormat="1" ht="20.25" customHeight="1" x14ac:dyDescent="0.25">
      <c r="A838" s="128"/>
      <c r="B838" s="135"/>
      <c r="C838" s="135">
        <v>312</v>
      </c>
      <c r="D838" s="135"/>
      <c r="E838" s="135"/>
      <c r="F838" s="136"/>
      <c r="G838" s="12" t="s">
        <v>41</v>
      </c>
      <c r="H838" s="131" t="s">
        <v>141</v>
      </c>
      <c r="I838" s="137">
        <f>I839</f>
        <v>0</v>
      </c>
      <c r="J838" s="137">
        <f>J839</f>
        <v>0</v>
      </c>
      <c r="K838" s="137">
        <f>K839</f>
        <v>0</v>
      </c>
      <c r="L838" s="117"/>
    </row>
    <row r="839" spans="1:12" s="118" customFormat="1" ht="20.25" customHeight="1" x14ac:dyDescent="0.25">
      <c r="A839" s="128"/>
      <c r="B839" s="135"/>
      <c r="C839" s="135"/>
      <c r="D839" s="135">
        <v>3121</v>
      </c>
      <c r="E839" s="135"/>
      <c r="F839" s="136"/>
      <c r="G839" s="12" t="s">
        <v>41</v>
      </c>
      <c r="H839" s="131" t="s">
        <v>141</v>
      </c>
      <c r="I839" s="137">
        <f>I840+I842+I844+I846+I848</f>
        <v>0</v>
      </c>
      <c r="J839" s="137">
        <f>J840+J842+J844+J846+J848</f>
        <v>0</v>
      </c>
      <c r="K839" s="137">
        <f>K840+K842+K844+K846+K848</f>
        <v>0</v>
      </c>
      <c r="L839" s="117"/>
    </row>
    <row r="840" spans="1:12" s="118" customFormat="1" ht="20.25" customHeight="1" x14ac:dyDescent="0.25">
      <c r="A840" s="128"/>
      <c r="B840" s="135"/>
      <c r="C840" s="135"/>
      <c r="D840" s="135"/>
      <c r="E840" s="90">
        <v>31212</v>
      </c>
      <c r="F840" s="131"/>
      <c r="G840" s="12" t="s">
        <v>41</v>
      </c>
      <c r="H840" s="131" t="s">
        <v>142</v>
      </c>
      <c r="I840" s="137">
        <f>I841</f>
        <v>0</v>
      </c>
      <c r="J840" s="137">
        <f>J841</f>
        <v>0</v>
      </c>
      <c r="K840" s="137">
        <f>K841</f>
        <v>0</v>
      </c>
      <c r="L840" s="117"/>
    </row>
    <row r="841" spans="1:12" s="118" customFormat="1" ht="20.25" customHeight="1" x14ac:dyDescent="0.25">
      <c r="A841" s="128"/>
      <c r="B841" s="135"/>
      <c r="C841" s="135"/>
      <c r="D841" s="135"/>
      <c r="E841" s="11"/>
      <c r="F841" s="175">
        <v>312120</v>
      </c>
      <c r="G841" s="176" t="s">
        <v>41</v>
      </c>
      <c r="H841" s="177" t="s">
        <v>142</v>
      </c>
      <c r="I841" s="178">
        <v>0</v>
      </c>
      <c r="J841" s="178">
        <v>0</v>
      </c>
      <c r="K841" s="178">
        <f>I841+J841</f>
        <v>0</v>
      </c>
      <c r="L841" s="117"/>
    </row>
    <row r="842" spans="1:12" s="118" customFormat="1" ht="20.25" customHeight="1" x14ac:dyDescent="0.25">
      <c r="A842" s="128"/>
      <c r="B842" s="135"/>
      <c r="C842" s="135"/>
      <c r="D842" s="135"/>
      <c r="E842" s="90">
        <v>31213</v>
      </c>
      <c r="F842" s="131"/>
      <c r="G842" s="12" t="s">
        <v>41</v>
      </c>
      <c r="H842" s="131" t="s">
        <v>143</v>
      </c>
      <c r="I842" s="137">
        <f>I843</f>
        <v>0</v>
      </c>
      <c r="J842" s="137">
        <f>J843</f>
        <v>0</v>
      </c>
      <c r="K842" s="137">
        <f>K843</f>
        <v>0</v>
      </c>
      <c r="L842" s="117"/>
    </row>
    <row r="843" spans="1:12" s="118" customFormat="1" ht="20.25" customHeight="1" x14ac:dyDescent="0.25">
      <c r="A843" s="128"/>
      <c r="B843" s="135"/>
      <c r="C843" s="135"/>
      <c r="D843" s="135"/>
      <c r="E843" s="11"/>
      <c r="F843" s="175">
        <v>312130</v>
      </c>
      <c r="G843" s="176" t="s">
        <v>41</v>
      </c>
      <c r="H843" s="177" t="s">
        <v>143</v>
      </c>
      <c r="I843" s="178">
        <v>0</v>
      </c>
      <c r="J843" s="178">
        <v>0</v>
      </c>
      <c r="K843" s="178">
        <f>I843+J843</f>
        <v>0</v>
      </c>
      <c r="L843" s="117"/>
    </row>
    <row r="844" spans="1:12" s="118" customFormat="1" ht="20.25" customHeight="1" x14ac:dyDescent="0.25">
      <c r="A844" s="128"/>
      <c r="B844" s="135"/>
      <c r="C844" s="135"/>
      <c r="D844" s="135"/>
      <c r="E844" s="90">
        <v>31214</v>
      </c>
      <c r="F844" s="131"/>
      <c r="G844" s="12" t="s">
        <v>41</v>
      </c>
      <c r="H844" s="131" t="s">
        <v>144</v>
      </c>
      <c r="I844" s="137">
        <f>I845</f>
        <v>0</v>
      </c>
      <c r="J844" s="137">
        <f>J845</f>
        <v>0</v>
      </c>
      <c r="K844" s="137">
        <f>K845</f>
        <v>0</v>
      </c>
      <c r="L844" s="117"/>
    </row>
    <row r="845" spans="1:12" s="118" customFormat="1" ht="20.25" customHeight="1" x14ac:dyDescent="0.25">
      <c r="A845" s="128"/>
      <c r="B845" s="135"/>
      <c r="C845" s="135"/>
      <c r="D845" s="135"/>
      <c r="E845" s="11"/>
      <c r="F845" s="175">
        <v>312140</v>
      </c>
      <c r="G845" s="176" t="s">
        <v>41</v>
      </c>
      <c r="H845" s="177" t="s">
        <v>144</v>
      </c>
      <c r="I845" s="178">
        <v>0</v>
      </c>
      <c r="J845" s="178">
        <v>0</v>
      </c>
      <c r="K845" s="178">
        <f>I845+J845</f>
        <v>0</v>
      </c>
      <c r="L845" s="117"/>
    </row>
    <row r="846" spans="1:12" s="118" customFormat="1" ht="20.25" customHeight="1" x14ac:dyDescent="0.25">
      <c r="A846" s="128"/>
      <c r="B846" s="135"/>
      <c r="C846" s="135"/>
      <c r="D846" s="135"/>
      <c r="E846" s="90">
        <v>31215</v>
      </c>
      <c r="F846" s="131"/>
      <c r="G846" s="12" t="s">
        <v>41</v>
      </c>
      <c r="H846" s="131" t="s">
        <v>145</v>
      </c>
      <c r="I846" s="137">
        <f>I847</f>
        <v>0</v>
      </c>
      <c r="J846" s="137">
        <f>J847</f>
        <v>0</v>
      </c>
      <c r="K846" s="137">
        <f>K847</f>
        <v>0</v>
      </c>
      <c r="L846" s="117"/>
    </row>
    <row r="847" spans="1:12" s="118" customFormat="1" ht="20.25" customHeight="1" x14ac:dyDescent="0.25">
      <c r="A847" s="128"/>
      <c r="B847" s="135"/>
      <c r="C847" s="135"/>
      <c r="D847" s="135"/>
      <c r="E847" s="11"/>
      <c r="F847" s="175">
        <v>312150</v>
      </c>
      <c r="G847" s="176" t="s">
        <v>41</v>
      </c>
      <c r="H847" s="177" t="s">
        <v>145</v>
      </c>
      <c r="I847" s="178">
        <v>0</v>
      </c>
      <c r="J847" s="178">
        <v>0</v>
      </c>
      <c r="K847" s="178">
        <f>I847+J847</f>
        <v>0</v>
      </c>
      <c r="L847" s="117"/>
    </row>
    <row r="848" spans="1:12" s="118" customFormat="1" ht="20.25" customHeight="1" x14ac:dyDescent="0.25">
      <c r="A848" s="128"/>
      <c r="B848" s="135"/>
      <c r="C848" s="135"/>
      <c r="D848" s="135"/>
      <c r="E848" s="90">
        <v>31219</v>
      </c>
      <c r="F848" s="131"/>
      <c r="G848" s="12" t="s">
        <v>41</v>
      </c>
      <c r="H848" s="131" t="s">
        <v>147</v>
      </c>
      <c r="I848" s="137">
        <f>I849</f>
        <v>0</v>
      </c>
      <c r="J848" s="137">
        <f>J849</f>
        <v>0</v>
      </c>
      <c r="K848" s="137">
        <f>K849</f>
        <v>0</v>
      </c>
      <c r="L848" s="117"/>
    </row>
    <row r="849" spans="1:12" s="118" customFormat="1" ht="20.25" customHeight="1" x14ac:dyDescent="0.25">
      <c r="A849" s="128"/>
      <c r="B849" s="135"/>
      <c r="C849" s="135"/>
      <c r="D849" s="135"/>
      <c r="E849" s="11"/>
      <c r="F849" s="175">
        <v>312190</v>
      </c>
      <c r="G849" s="176" t="s">
        <v>41</v>
      </c>
      <c r="H849" s="177" t="s">
        <v>147</v>
      </c>
      <c r="I849" s="178">
        <v>0</v>
      </c>
      <c r="J849" s="178">
        <v>0</v>
      </c>
      <c r="K849" s="178">
        <f>I849+J849</f>
        <v>0</v>
      </c>
      <c r="L849" s="117"/>
    </row>
    <row r="850" spans="1:12" s="118" customFormat="1" ht="20.25" customHeight="1" x14ac:dyDescent="0.25">
      <c r="A850" s="128"/>
      <c r="B850" s="135"/>
      <c r="C850" s="135">
        <v>313</v>
      </c>
      <c r="D850" s="135"/>
      <c r="E850" s="135"/>
      <c r="F850" s="136"/>
      <c r="G850" s="12" t="s">
        <v>41</v>
      </c>
      <c r="H850" s="131" t="s">
        <v>149</v>
      </c>
      <c r="I850" s="137">
        <f t="shared" ref="I850:K852" si="167">I851</f>
        <v>340</v>
      </c>
      <c r="J850" s="137">
        <f t="shared" si="167"/>
        <v>0</v>
      </c>
      <c r="K850" s="137">
        <f t="shared" si="167"/>
        <v>340</v>
      </c>
      <c r="L850" s="117"/>
    </row>
    <row r="851" spans="1:12" s="118" customFormat="1" ht="20.25" customHeight="1" x14ac:dyDescent="0.25">
      <c r="A851" s="128"/>
      <c r="B851" s="135"/>
      <c r="C851" s="135"/>
      <c r="D851" s="135">
        <v>3132</v>
      </c>
      <c r="E851" s="135"/>
      <c r="F851" s="136"/>
      <c r="G851" s="12" t="s">
        <v>41</v>
      </c>
      <c r="H851" s="131" t="s">
        <v>150</v>
      </c>
      <c r="I851" s="137">
        <f t="shared" si="167"/>
        <v>340</v>
      </c>
      <c r="J851" s="137">
        <f t="shared" si="167"/>
        <v>0</v>
      </c>
      <c r="K851" s="137">
        <f t="shared" si="167"/>
        <v>340</v>
      </c>
      <c r="L851" s="117"/>
    </row>
    <row r="852" spans="1:12" s="118" customFormat="1" ht="20.25" customHeight="1" x14ac:dyDescent="0.25">
      <c r="A852" s="128"/>
      <c r="B852" s="135"/>
      <c r="C852" s="135"/>
      <c r="D852" s="135"/>
      <c r="E852" s="90">
        <v>31321</v>
      </c>
      <c r="F852" s="131"/>
      <c r="G852" s="12" t="s">
        <v>41</v>
      </c>
      <c r="H852" s="131" t="s">
        <v>150</v>
      </c>
      <c r="I852" s="137">
        <f t="shared" si="167"/>
        <v>340</v>
      </c>
      <c r="J852" s="137">
        <f t="shared" si="167"/>
        <v>0</v>
      </c>
      <c r="K852" s="137">
        <f t="shared" si="167"/>
        <v>340</v>
      </c>
      <c r="L852" s="117"/>
    </row>
    <row r="853" spans="1:12" s="118" customFormat="1" ht="20.25" customHeight="1" x14ac:dyDescent="0.25">
      <c r="A853" s="128"/>
      <c r="B853" s="135"/>
      <c r="C853" s="135"/>
      <c r="D853" s="135"/>
      <c r="E853" s="11"/>
      <c r="F853" s="175">
        <v>313210</v>
      </c>
      <c r="G853" s="176" t="s">
        <v>41</v>
      </c>
      <c r="H853" s="177" t="s">
        <v>150</v>
      </c>
      <c r="I853" s="178">
        <v>340</v>
      </c>
      <c r="J853" s="178">
        <f>K853-I853</f>
        <v>0</v>
      </c>
      <c r="K853" s="182">
        <f>480-140</f>
        <v>340</v>
      </c>
      <c r="L853" s="117"/>
    </row>
    <row r="854" spans="1:12" s="118" customFormat="1" ht="20.25" customHeight="1" x14ac:dyDescent="0.25">
      <c r="A854" s="128"/>
      <c r="B854" s="135"/>
      <c r="C854" s="135"/>
      <c r="D854" s="135"/>
      <c r="E854" s="90">
        <v>31322</v>
      </c>
      <c r="F854" s="131"/>
      <c r="G854" s="12" t="s">
        <v>41</v>
      </c>
      <c r="H854" s="131" t="s">
        <v>270</v>
      </c>
      <c r="I854" s="137"/>
      <c r="J854" s="137"/>
      <c r="K854" s="137"/>
      <c r="L854" s="117"/>
    </row>
    <row r="855" spans="1:12" s="118" customFormat="1" ht="20.25" customHeight="1" x14ac:dyDescent="0.25">
      <c r="A855" s="128"/>
      <c r="B855" s="135"/>
      <c r="C855" s="135"/>
      <c r="D855" s="135"/>
      <c r="E855" s="11"/>
      <c r="F855" s="175">
        <v>313220</v>
      </c>
      <c r="G855" s="176" t="s">
        <v>41</v>
      </c>
      <c r="H855" s="177" t="s">
        <v>270</v>
      </c>
      <c r="I855" s="178"/>
      <c r="J855" s="178"/>
      <c r="K855" s="178"/>
      <c r="L855" s="117"/>
    </row>
    <row r="856" spans="1:12" s="118" customFormat="1" ht="20.25" customHeight="1" x14ac:dyDescent="0.25">
      <c r="A856" s="128"/>
      <c r="B856" s="135"/>
      <c r="C856" s="135"/>
      <c r="D856" s="135">
        <v>3133</v>
      </c>
      <c r="E856" s="135"/>
      <c r="F856" s="136"/>
      <c r="G856" s="12" t="s">
        <v>41</v>
      </c>
      <c r="H856" s="131" t="s">
        <v>271</v>
      </c>
      <c r="I856" s="137"/>
      <c r="J856" s="137"/>
      <c r="K856" s="137"/>
      <c r="L856" s="117"/>
    </row>
    <row r="857" spans="1:12" s="118" customFormat="1" ht="20.25" customHeight="1" x14ac:dyDescent="0.25">
      <c r="A857" s="128"/>
      <c r="B857" s="135"/>
      <c r="C857" s="135"/>
      <c r="D857" s="135"/>
      <c r="E857" s="90">
        <v>31332</v>
      </c>
      <c r="F857" s="131"/>
      <c r="G857" s="12" t="s">
        <v>41</v>
      </c>
      <c r="H857" s="131" t="s">
        <v>271</v>
      </c>
      <c r="I857" s="137"/>
      <c r="J857" s="137"/>
      <c r="K857" s="137"/>
      <c r="L857" s="117"/>
    </row>
    <row r="858" spans="1:12" s="118" customFormat="1" ht="20.25" customHeight="1" x14ac:dyDescent="0.25">
      <c r="A858" s="128"/>
      <c r="B858" s="135"/>
      <c r="C858" s="135"/>
      <c r="D858" s="135"/>
      <c r="E858" s="11"/>
      <c r="F858" s="175">
        <v>313320</v>
      </c>
      <c r="G858" s="176" t="s">
        <v>41</v>
      </c>
      <c r="H858" s="177" t="s">
        <v>271</v>
      </c>
      <c r="I858" s="178"/>
      <c r="J858" s="178"/>
      <c r="K858" s="178"/>
      <c r="L858" s="117"/>
    </row>
    <row r="859" spans="1:12" s="118" customFormat="1" ht="23.1" customHeight="1" x14ac:dyDescent="0.25">
      <c r="A859" s="128"/>
      <c r="B859" s="128">
        <v>32</v>
      </c>
      <c r="C859" s="128"/>
      <c r="D859" s="128"/>
      <c r="E859" s="128"/>
      <c r="F859" s="128"/>
      <c r="G859" s="179" t="s">
        <v>41</v>
      </c>
      <c r="H859" s="129" t="s">
        <v>7</v>
      </c>
      <c r="I859" s="132">
        <f>I860+I881+I905</f>
        <v>7100</v>
      </c>
      <c r="J859" s="132">
        <f>J860+J881+J905</f>
        <v>0</v>
      </c>
      <c r="K859" s="132">
        <f>K860+K881+K905</f>
        <v>7100</v>
      </c>
      <c r="L859" s="117"/>
    </row>
    <row r="860" spans="1:12" s="118" customFormat="1" ht="20.25" customHeight="1" x14ac:dyDescent="0.25">
      <c r="A860" s="128"/>
      <c r="B860" s="135"/>
      <c r="C860" s="135">
        <v>321</v>
      </c>
      <c r="D860" s="135"/>
      <c r="E860" s="135"/>
      <c r="F860" s="136"/>
      <c r="G860" s="12" t="s">
        <v>41</v>
      </c>
      <c r="H860" s="131" t="s">
        <v>151</v>
      </c>
      <c r="I860" s="137">
        <f>I861+I875</f>
        <v>260</v>
      </c>
      <c r="J860" s="137">
        <f>J861+J875</f>
        <v>0</v>
      </c>
      <c r="K860" s="137">
        <f>K861+K875</f>
        <v>260</v>
      </c>
      <c r="L860" s="117"/>
    </row>
    <row r="861" spans="1:12" s="118" customFormat="1" ht="20.25" customHeight="1" x14ac:dyDescent="0.25">
      <c r="A861" s="128"/>
      <c r="B861" s="135"/>
      <c r="C861" s="135"/>
      <c r="D861" s="135">
        <v>3211</v>
      </c>
      <c r="E861" s="135"/>
      <c r="F861" s="136"/>
      <c r="G861" s="12" t="s">
        <v>41</v>
      </c>
      <c r="H861" s="131" t="s">
        <v>152</v>
      </c>
      <c r="I861" s="137">
        <f t="shared" ref="I861:K862" si="168">I862</f>
        <v>60</v>
      </c>
      <c r="J861" s="137">
        <f t="shared" si="168"/>
        <v>0</v>
      </c>
      <c r="K861" s="137">
        <f t="shared" si="168"/>
        <v>60</v>
      </c>
      <c r="L861" s="117"/>
    </row>
    <row r="862" spans="1:12" s="118" customFormat="1" ht="20.25" customHeight="1" x14ac:dyDescent="0.25">
      <c r="A862" s="128"/>
      <c r="B862" s="135"/>
      <c r="C862" s="135"/>
      <c r="D862" s="135"/>
      <c r="E862" s="90">
        <v>32111</v>
      </c>
      <c r="F862" s="131"/>
      <c r="G862" s="12" t="s">
        <v>41</v>
      </c>
      <c r="H862" s="131" t="s">
        <v>153</v>
      </c>
      <c r="I862" s="137">
        <f t="shared" si="168"/>
        <v>60</v>
      </c>
      <c r="J862" s="137">
        <f t="shared" si="168"/>
        <v>0</v>
      </c>
      <c r="K862" s="137">
        <f t="shared" si="168"/>
        <v>60</v>
      </c>
      <c r="L862" s="117"/>
    </row>
    <row r="863" spans="1:12" s="118" customFormat="1" ht="20.25" customHeight="1" x14ac:dyDescent="0.25">
      <c r="A863" s="128"/>
      <c r="B863" s="135"/>
      <c r="C863" s="135"/>
      <c r="D863" s="135"/>
      <c r="E863" s="11"/>
      <c r="F863" s="175">
        <v>321110</v>
      </c>
      <c r="G863" s="176" t="s">
        <v>41</v>
      </c>
      <c r="H863" s="177" t="s">
        <v>153</v>
      </c>
      <c r="I863" s="178">
        <v>60</v>
      </c>
      <c r="J863" s="178">
        <f>K863-I863</f>
        <v>0</v>
      </c>
      <c r="K863" s="182">
        <v>60</v>
      </c>
      <c r="L863" s="117"/>
    </row>
    <row r="864" spans="1:12" s="118" customFormat="1" ht="20.25" customHeight="1" x14ac:dyDescent="0.25">
      <c r="A864" s="128"/>
      <c r="B864" s="135"/>
      <c r="C864" s="135"/>
      <c r="D864" s="135"/>
      <c r="E864" s="90">
        <v>32113</v>
      </c>
      <c r="F864" s="131"/>
      <c r="G864" s="12" t="s">
        <v>41</v>
      </c>
      <c r="H864" s="131" t="s">
        <v>154</v>
      </c>
      <c r="I864" s="137"/>
      <c r="J864" s="137"/>
      <c r="K864" s="137"/>
      <c r="L864" s="117"/>
    </row>
    <row r="865" spans="1:12" s="118" customFormat="1" ht="20.25" customHeight="1" x14ac:dyDescent="0.25">
      <c r="A865" s="128"/>
      <c r="B865" s="135"/>
      <c r="C865" s="135"/>
      <c r="D865" s="135"/>
      <c r="E865" s="11"/>
      <c r="F865" s="175">
        <v>321130</v>
      </c>
      <c r="G865" s="176" t="s">
        <v>41</v>
      </c>
      <c r="H865" s="177" t="s">
        <v>154</v>
      </c>
      <c r="I865" s="178"/>
      <c r="J865" s="178"/>
      <c r="K865" s="178"/>
      <c r="L865" s="117"/>
    </row>
    <row r="866" spans="1:12" s="118" customFormat="1" ht="20.25" customHeight="1" x14ac:dyDescent="0.25">
      <c r="A866" s="128"/>
      <c r="B866" s="135"/>
      <c r="C866" s="135"/>
      <c r="D866" s="135"/>
      <c r="E866" s="90">
        <v>32115</v>
      </c>
      <c r="F866" s="131"/>
      <c r="G866" s="12" t="s">
        <v>41</v>
      </c>
      <c r="H866" s="131" t="s">
        <v>306</v>
      </c>
      <c r="I866" s="137"/>
      <c r="J866" s="137"/>
      <c r="K866" s="137"/>
      <c r="L866" s="117"/>
    </row>
    <row r="867" spans="1:12" s="118" customFormat="1" ht="20.25" customHeight="1" x14ac:dyDescent="0.25">
      <c r="A867" s="128"/>
      <c r="B867" s="135"/>
      <c r="C867" s="135"/>
      <c r="D867" s="135"/>
      <c r="E867" s="11"/>
      <c r="F867" s="175">
        <v>321150</v>
      </c>
      <c r="G867" s="176" t="s">
        <v>41</v>
      </c>
      <c r="H867" s="177" t="s">
        <v>306</v>
      </c>
      <c r="I867" s="178"/>
      <c r="J867" s="178"/>
      <c r="K867" s="178"/>
      <c r="L867" s="117"/>
    </row>
    <row r="868" spans="1:12" s="118" customFormat="1" ht="20.25" customHeight="1" x14ac:dyDescent="0.25">
      <c r="A868" s="128"/>
      <c r="B868" s="135"/>
      <c r="C868" s="135"/>
      <c r="D868" s="135"/>
      <c r="E868" s="90">
        <v>32119</v>
      </c>
      <c r="F868" s="131"/>
      <c r="G868" s="12" t="s">
        <v>41</v>
      </c>
      <c r="H868" s="131" t="s">
        <v>156</v>
      </c>
      <c r="I868" s="137"/>
      <c r="J868" s="137"/>
      <c r="K868" s="137"/>
      <c r="L868" s="117"/>
    </row>
    <row r="869" spans="1:12" s="118" customFormat="1" ht="20.25" customHeight="1" x14ac:dyDescent="0.25">
      <c r="A869" s="128"/>
      <c r="B869" s="135"/>
      <c r="C869" s="135"/>
      <c r="D869" s="135"/>
      <c r="E869" s="11"/>
      <c r="F869" s="175">
        <v>321190</v>
      </c>
      <c r="G869" s="176" t="s">
        <v>41</v>
      </c>
      <c r="H869" s="177" t="s">
        <v>156</v>
      </c>
      <c r="I869" s="178"/>
      <c r="J869" s="178"/>
      <c r="K869" s="178"/>
      <c r="L869" s="117"/>
    </row>
    <row r="870" spans="1:12" s="118" customFormat="1" ht="20.25" customHeight="1" x14ac:dyDescent="0.25">
      <c r="A870" s="128"/>
      <c r="B870" s="135"/>
      <c r="C870" s="135"/>
      <c r="D870" s="135">
        <v>3212</v>
      </c>
      <c r="E870" s="135"/>
      <c r="F870" s="136"/>
      <c r="G870" s="12" t="s">
        <v>41</v>
      </c>
      <c r="H870" s="131" t="s">
        <v>157</v>
      </c>
      <c r="I870" s="137"/>
      <c r="J870" s="137"/>
      <c r="K870" s="137"/>
      <c r="L870" s="117"/>
    </row>
    <row r="871" spans="1:12" s="118" customFormat="1" ht="20.25" customHeight="1" x14ac:dyDescent="0.25">
      <c r="A871" s="128"/>
      <c r="B871" s="135"/>
      <c r="C871" s="135"/>
      <c r="D871" s="135"/>
      <c r="E871" s="90">
        <v>32121</v>
      </c>
      <c r="F871" s="131"/>
      <c r="G871" s="12" t="s">
        <v>41</v>
      </c>
      <c r="H871" s="131" t="s">
        <v>158</v>
      </c>
      <c r="I871" s="137"/>
      <c r="J871" s="137"/>
      <c r="K871" s="137"/>
      <c r="L871" s="117"/>
    </row>
    <row r="872" spans="1:12" s="118" customFormat="1" ht="20.25" customHeight="1" x14ac:dyDescent="0.25">
      <c r="A872" s="128"/>
      <c r="B872" s="135"/>
      <c r="C872" s="135"/>
      <c r="D872" s="135"/>
      <c r="E872" s="11"/>
      <c r="F872" s="175">
        <v>321210</v>
      </c>
      <c r="G872" s="176" t="s">
        <v>41</v>
      </c>
      <c r="H872" s="177" t="s">
        <v>158</v>
      </c>
      <c r="I872" s="178"/>
      <c r="J872" s="178"/>
      <c r="K872" s="178"/>
      <c r="L872" s="117"/>
    </row>
    <row r="873" spans="1:12" s="118" customFormat="1" ht="20.25" customHeight="1" x14ac:dyDescent="0.25">
      <c r="A873" s="128"/>
      <c r="B873" s="135"/>
      <c r="C873" s="135"/>
      <c r="D873" s="135"/>
      <c r="E873" s="90">
        <v>32123</v>
      </c>
      <c r="F873" s="131"/>
      <c r="G873" s="12" t="s">
        <v>41</v>
      </c>
      <c r="H873" s="131" t="s">
        <v>159</v>
      </c>
      <c r="I873" s="137"/>
      <c r="J873" s="137"/>
      <c r="K873" s="137"/>
      <c r="L873" s="117"/>
    </row>
    <row r="874" spans="1:12" s="118" customFormat="1" ht="20.25" customHeight="1" x14ac:dyDescent="0.25">
      <c r="A874" s="128"/>
      <c r="B874" s="135"/>
      <c r="C874" s="135"/>
      <c r="D874" s="135"/>
      <c r="E874" s="11"/>
      <c r="F874" s="175">
        <v>321230</v>
      </c>
      <c r="G874" s="176" t="s">
        <v>41</v>
      </c>
      <c r="H874" s="177" t="s">
        <v>159</v>
      </c>
      <c r="I874" s="178"/>
      <c r="J874" s="178"/>
      <c r="K874" s="178"/>
      <c r="L874" s="117"/>
    </row>
    <row r="875" spans="1:12" s="118" customFormat="1" ht="20.25" customHeight="1" x14ac:dyDescent="0.25">
      <c r="A875" s="128"/>
      <c r="B875" s="135"/>
      <c r="C875" s="135"/>
      <c r="D875" s="135">
        <v>3213</v>
      </c>
      <c r="E875" s="135"/>
      <c r="F875" s="136"/>
      <c r="G875" s="12" t="s">
        <v>41</v>
      </c>
      <c r="H875" s="131" t="s">
        <v>160</v>
      </c>
      <c r="I875" s="137">
        <f t="shared" ref="I875:K876" si="169">I876</f>
        <v>200</v>
      </c>
      <c r="J875" s="137">
        <f t="shared" si="169"/>
        <v>0</v>
      </c>
      <c r="K875" s="137">
        <f t="shared" si="169"/>
        <v>200</v>
      </c>
      <c r="L875" s="117"/>
    </row>
    <row r="876" spans="1:12" s="118" customFormat="1" ht="20.25" customHeight="1" x14ac:dyDescent="0.25">
      <c r="A876" s="128"/>
      <c r="B876" s="135"/>
      <c r="C876" s="135"/>
      <c r="D876" s="135"/>
      <c r="E876" s="90">
        <v>32131</v>
      </c>
      <c r="F876" s="131"/>
      <c r="G876" s="12" t="s">
        <v>41</v>
      </c>
      <c r="H876" s="131" t="s">
        <v>161</v>
      </c>
      <c r="I876" s="137">
        <f t="shared" si="169"/>
        <v>200</v>
      </c>
      <c r="J876" s="137">
        <f t="shared" si="169"/>
        <v>0</v>
      </c>
      <c r="K876" s="137">
        <f t="shared" si="169"/>
        <v>200</v>
      </c>
      <c r="L876" s="117"/>
    </row>
    <row r="877" spans="1:12" s="118" customFormat="1" ht="20.25" customHeight="1" x14ac:dyDescent="0.25">
      <c r="A877" s="128"/>
      <c r="B877" s="135"/>
      <c r="C877" s="135"/>
      <c r="D877" s="135"/>
      <c r="E877" s="11"/>
      <c r="F877" s="175">
        <v>321310</v>
      </c>
      <c r="G877" s="176" t="s">
        <v>41</v>
      </c>
      <c r="H877" s="177" t="s">
        <v>162</v>
      </c>
      <c r="I877" s="178">
        <v>200</v>
      </c>
      <c r="J877" s="178">
        <f>K877-I877</f>
        <v>0</v>
      </c>
      <c r="K877" s="182">
        <f>200</f>
        <v>200</v>
      </c>
      <c r="L877" s="117"/>
    </row>
    <row r="878" spans="1:12" s="118" customFormat="1" ht="20.25" customHeight="1" x14ac:dyDescent="0.25">
      <c r="A878" s="128"/>
      <c r="B878" s="135"/>
      <c r="C878" s="135"/>
      <c r="D878" s="135"/>
      <c r="E878" s="11"/>
      <c r="F878" s="175">
        <v>321311</v>
      </c>
      <c r="G878" s="176" t="s">
        <v>41</v>
      </c>
      <c r="H878" s="177" t="s">
        <v>163</v>
      </c>
      <c r="I878" s="178"/>
      <c r="J878" s="178"/>
      <c r="K878" s="178"/>
      <c r="L878" s="117"/>
    </row>
    <row r="879" spans="1:12" s="118" customFormat="1" ht="20.25" customHeight="1" x14ac:dyDescent="0.25">
      <c r="A879" s="128"/>
      <c r="B879" s="135"/>
      <c r="C879" s="135"/>
      <c r="D879" s="135"/>
      <c r="E879" s="90">
        <v>32132</v>
      </c>
      <c r="F879" s="131"/>
      <c r="G879" s="12" t="s">
        <v>41</v>
      </c>
      <c r="H879" s="131" t="s">
        <v>164</v>
      </c>
      <c r="I879" s="137"/>
      <c r="J879" s="137"/>
      <c r="K879" s="137"/>
      <c r="L879" s="117"/>
    </row>
    <row r="880" spans="1:12" s="118" customFormat="1" ht="20.25" customHeight="1" x14ac:dyDescent="0.25">
      <c r="A880" s="128"/>
      <c r="B880" s="135"/>
      <c r="C880" s="135"/>
      <c r="D880" s="135"/>
      <c r="E880" s="11"/>
      <c r="F880" s="175">
        <v>321320</v>
      </c>
      <c r="G880" s="176" t="s">
        <v>41</v>
      </c>
      <c r="H880" s="177" t="s">
        <v>164</v>
      </c>
      <c r="I880" s="178"/>
      <c r="J880" s="178"/>
      <c r="K880" s="178"/>
      <c r="L880" s="117"/>
    </row>
    <row r="881" spans="1:12" s="118" customFormat="1" ht="20.25" customHeight="1" x14ac:dyDescent="0.25">
      <c r="A881" s="128"/>
      <c r="B881" s="135"/>
      <c r="C881" s="135">
        <v>322</v>
      </c>
      <c r="D881" s="135"/>
      <c r="E881" s="135"/>
      <c r="F881" s="136"/>
      <c r="G881" s="12" t="s">
        <v>41</v>
      </c>
      <c r="H881" s="131" t="s">
        <v>165</v>
      </c>
      <c r="I881" s="137">
        <f>I882+I892+I897</f>
        <v>2680</v>
      </c>
      <c r="J881" s="137">
        <f>J882+J892+J897</f>
        <v>160</v>
      </c>
      <c r="K881" s="137">
        <f>K882+K892+K897</f>
        <v>2840</v>
      </c>
      <c r="L881" s="117"/>
    </row>
    <row r="882" spans="1:12" s="118" customFormat="1" ht="20.25" customHeight="1" x14ac:dyDescent="0.25">
      <c r="A882" s="128"/>
      <c r="B882" s="135"/>
      <c r="C882" s="135"/>
      <c r="D882" s="135">
        <v>3221</v>
      </c>
      <c r="E882" s="135"/>
      <c r="F882" s="136"/>
      <c r="G882" s="12" t="s">
        <v>41</v>
      </c>
      <c r="H882" s="131" t="s">
        <v>166</v>
      </c>
      <c r="I882" s="137">
        <f>I883+I888+I890</f>
        <v>720</v>
      </c>
      <c r="J882" s="137">
        <f>J883+J888+J890</f>
        <v>0</v>
      </c>
      <c r="K882" s="137">
        <f>K883+K888+K890</f>
        <v>720</v>
      </c>
      <c r="L882" s="117"/>
    </row>
    <row r="883" spans="1:12" s="118" customFormat="1" ht="20.25" customHeight="1" x14ac:dyDescent="0.25">
      <c r="A883" s="128"/>
      <c r="B883" s="135"/>
      <c r="C883" s="135"/>
      <c r="D883" s="135"/>
      <c r="E883" s="90">
        <v>32211</v>
      </c>
      <c r="F883" s="131"/>
      <c r="G883" s="12" t="s">
        <v>41</v>
      </c>
      <c r="H883" s="131" t="s">
        <v>167</v>
      </c>
      <c r="I883" s="137">
        <f>I885+I884</f>
        <v>260</v>
      </c>
      <c r="J883" s="137">
        <f>J885+J884</f>
        <v>0</v>
      </c>
      <c r="K883" s="137">
        <f>K885+K884</f>
        <v>260</v>
      </c>
      <c r="L883" s="117"/>
    </row>
    <row r="884" spans="1:12" s="118" customFormat="1" ht="20.25" customHeight="1" x14ac:dyDescent="0.25">
      <c r="A884" s="128"/>
      <c r="B884" s="135"/>
      <c r="C884" s="135"/>
      <c r="D884" s="135"/>
      <c r="E884" s="11"/>
      <c r="F884" s="175">
        <v>322110</v>
      </c>
      <c r="G884" s="176" t="s">
        <v>41</v>
      </c>
      <c r="H884" s="177" t="s">
        <v>167</v>
      </c>
      <c r="I884" s="178">
        <v>130</v>
      </c>
      <c r="J884" s="178">
        <f>K884-I884</f>
        <v>0</v>
      </c>
      <c r="K884" s="178">
        <v>130</v>
      </c>
      <c r="L884" s="117"/>
    </row>
    <row r="885" spans="1:12" s="118" customFormat="1" ht="20.25" customHeight="1" x14ac:dyDescent="0.25">
      <c r="A885" s="128"/>
      <c r="B885" s="135"/>
      <c r="C885" s="135"/>
      <c r="D885" s="135"/>
      <c r="E885" s="11"/>
      <c r="F885" s="175">
        <v>322111</v>
      </c>
      <c r="G885" s="176" t="s">
        <v>41</v>
      </c>
      <c r="H885" s="177" t="s">
        <v>275</v>
      </c>
      <c r="I885" s="178">
        <v>130</v>
      </c>
      <c r="J885" s="178">
        <f>K885-I885</f>
        <v>0</v>
      </c>
      <c r="K885" s="178">
        <v>130</v>
      </c>
      <c r="L885" s="117"/>
    </row>
    <row r="886" spans="1:12" s="118" customFormat="1" ht="20.25" customHeight="1" x14ac:dyDescent="0.25">
      <c r="A886" s="128"/>
      <c r="B886" s="135"/>
      <c r="C886" s="135"/>
      <c r="D886" s="135"/>
      <c r="E886" s="90">
        <v>32212</v>
      </c>
      <c r="F886" s="131"/>
      <c r="G886" s="12" t="s">
        <v>41</v>
      </c>
      <c r="H886" s="131" t="s">
        <v>174</v>
      </c>
      <c r="I886" s="137"/>
      <c r="J886" s="137"/>
      <c r="K886" s="137"/>
      <c r="L886" s="117"/>
    </row>
    <row r="887" spans="1:12" s="118" customFormat="1" ht="20.25" customHeight="1" x14ac:dyDescent="0.25">
      <c r="A887" s="128"/>
      <c r="B887" s="135"/>
      <c r="C887" s="135"/>
      <c r="D887" s="135"/>
      <c r="E887" s="11"/>
      <c r="F887" s="175">
        <v>322120</v>
      </c>
      <c r="G887" s="176" t="s">
        <v>41</v>
      </c>
      <c r="H887" s="177" t="s">
        <v>174</v>
      </c>
      <c r="I887" s="178"/>
      <c r="J887" s="178"/>
      <c r="K887" s="178"/>
      <c r="L887" s="117"/>
    </row>
    <row r="888" spans="1:12" s="118" customFormat="1" ht="20.25" customHeight="1" x14ac:dyDescent="0.25">
      <c r="A888" s="128"/>
      <c r="B888" s="135"/>
      <c r="C888" s="135"/>
      <c r="D888" s="135"/>
      <c r="E888" s="90">
        <v>32214</v>
      </c>
      <c r="F888" s="131"/>
      <c r="G888" s="12" t="s">
        <v>41</v>
      </c>
      <c r="H888" s="131" t="s">
        <v>175</v>
      </c>
      <c r="I888" s="137">
        <f>I889</f>
        <v>130</v>
      </c>
      <c r="J888" s="137">
        <f>J889</f>
        <v>0</v>
      </c>
      <c r="K888" s="137">
        <f>K889</f>
        <v>130</v>
      </c>
      <c r="L888" s="117"/>
    </row>
    <row r="889" spans="1:12" s="118" customFormat="1" ht="20.25" customHeight="1" x14ac:dyDescent="0.25">
      <c r="A889" s="128"/>
      <c r="B889" s="135"/>
      <c r="C889" s="135"/>
      <c r="D889" s="135"/>
      <c r="E889" s="11"/>
      <c r="F889" s="175">
        <v>322140</v>
      </c>
      <c r="G889" s="176" t="s">
        <v>41</v>
      </c>
      <c r="H889" s="177" t="s">
        <v>175</v>
      </c>
      <c r="I889" s="178">
        <v>130</v>
      </c>
      <c r="J889" s="178">
        <f>K889-I889</f>
        <v>0</v>
      </c>
      <c r="K889" s="182">
        <v>130</v>
      </c>
      <c r="L889" s="117"/>
    </row>
    <row r="890" spans="1:12" s="118" customFormat="1" ht="20.25" customHeight="1" x14ac:dyDescent="0.25">
      <c r="A890" s="128"/>
      <c r="B890" s="135"/>
      <c r="C890" s="135"/>
      <c r="D890" s="135"/>
      <c r="E890" s="90">
        <v>32216</v>
      </c>
      <c r="F890" s="131"/>
      <c r="G890" s="12" t="s">
        <v>41</v>
      </c>
      <c r="H890" s="131" t="s">
        <v>176</v>
      </c>
      <c r="I890" s="137">
        <f>I891</f>
        <v>330</v>
      </c>
      <c r="J890" s="137">
        <f>J891</f>
        <v>0</v>
      </c>
      <c r="K890" s="137">
        <f>K891</f>
        <v>330</v>
      </c>
      <c r="L890" s="117"/>
    </row>
    <row r="891" spans="1:12" s="118" customFormat="1" ht="20.25" customHeight="1" x14ac:dyDescent="0.25">
      <c r="A891" s="128"/>
      <c r="B891" s="135"/>
      <c r="C891" s="135"/>
      <c r="D891" s="135"/>
      <c r="E891" s="11"/>
      <c r="F891" s="175">
        <v>322160</v>
      </c>
      <c r="G891" s="176" t="s">
        <v>41</v>
      </c>
      <c r="H891" s="177" t="s">
        <v>176</v>
      </c>
      <c r="I891" s="178">
        <v>330</v>
      </c>
      <c r="J891" s="178">
        <f>K891-I891</f>
        <v>0</v>
      </c>
      <c r="K891" s="182">
        <v>330</v>
      </c>
      <c r="L891" s="117"/>
    </row>
    <row r="892" spans="1:12" s="118" customFormat="1" ht="20.25" customHeight="1" x14ac:dyDescent="0.25">
      <c r="A892" s="128"/>
      <c r="B892" s="135"/>
      <c r="C892" s="135"/>
      <c r="D892" s="135">
        <v>3222</v>
      </c>
      <c r="E892" s="135"/>
      <c r="F892" s="136"/>
      <c r="G892" s="12" t="s">
        <v>41</v>
      </c>
      <c r="H892" s="131" t="s">
        <v>178</v>
      </c>
      <c r="I892" s="137">
        <f>I893+I895</f>
        <v>260</v>
      </c>
      <c r="J892" s="137">
        <f>J893+J895</f>
        <v>-200</v>
      </c>
      <c r="K892" s="137">
        <f>K893+K895</f>
        <v>60</v>
      </c>
      <c r="L892" s="117"/>
    </row>
    <row r="893" spans="1:12" s="118" customFormat="1" ht="20.25" customHeight="1" x14ac:dyDescent="0.25">
      <c r="A893" s="128"/>
      <c r="B893" s="135"/>
      <c r="C893" s="135"/>
      <c r="D893" s="135"/>
      <c r="E893" s="90">
        <v>32221</v>
      </c>
      <c r="F893" s="131"/>
      <c r="G893" s="12" t="s">
        <v>41</v>
      </c>
      <c r="H893" s="131" t="s">
        <v>179</v>
      </c>
      <c r="I893" s="137">
        <f>I894</f>
        <v>0</v>
      </c>
      <c r="J893" s="137">
        <f>J894</f>
        <v>0</v>
      </c>
      <c r="K893" s="137">
        <f>K894</f>
        <v>0</v>
      </c>
      <c r="L893" s="117"/>
    </row>
    <row r="894" spans="1:12" s="118" customFormat="1" ht="20.25" customHeight="1" x14ac:dyDescent="0.25">
      <c r="A894" s="128"/>
      <c r="B894" s="135"/>
      <c r="C894" s="135"/>
      <c r="D894" s="135"/>
      <c r="E894" s="11"/>
      <c r="F894" s="175">
        <v>322210</v>
      </c>
      <c r="G894" s="176" t="s">
        <v>41</v>
      </c>
      <c r="H894" s="177" t="s">
        <v>179</v>
      </c>
      <c r="I894" s="178">
        <v>0</v>
      </c>
      <c r="J894" s="178">
        <f>K894-I894</f>
        <v>0</v>
      </c>
      <c r="K894" s="178">
        <v>0</v>
      </c>
      <c r="L894" s="117"/>
    </row>
    <row r="895" spans="1:12" s="118" customFormat="1" ht="20.25" customHeight="1" x14ac:dyDescent="0.25">
      <c r="A895" s="128"/>
      <c r="B895" s="135"/>
      <c r="C895" s="135"/>
      <c r="D895" s="135"/>
      <c r="E895" s="90">
        <v>32222</v>
      </c>
      <c r="F895" s="131"/>
      <c r="G895" s="12" t="s">
        <v>41</v>
      </c>
      <c r="H895" s="131" t="s">
        <v>181</v>
      </c>
      <c r="I895" s="137">
        <f>I896</f>
        <v>260</v>
      </c>
      <c r="J895" s="137">
        <f>J896</f>
        <v>-200</v>
      </c>
      <c r="K895" s="137">
        <f>K896</f>
        <v>60</v>
      </c>
      <c r="L895" s="117"/>
    </row>
    <row r="896" spans="1:12" s="118" customFormat="1" ht="20.25" customHeight="1" x14ac:dyDescent="0.25">
      <c r="A896" s="128"/>
      <c r="B896" s="135"/>
      <c r="C896" s="135"/>
      <c r="D896" s="135"/>
      <c r="E896" s="11"/>
      <c r="F896" s="175">
        <v>322220</v>
      </c>
      <c r="G896" s="176" t="s">
        <v>41</v>
      </c>
      <c r="H896" s="177" t="s">
        <v>181</v>
      </c>
      <c r="I896" s="178">
        <v>260</v>
      </c>
      <c r="J896" s="178">
        <f>K896-I896</f>
        <v>-200</v>
      </c>
      <c r="K896" s="182">
        <v>60</v>
      </c>
      <c r="L896" s="117"/>
    </row>
    <row r="897" spans="1:12" s="118" customFormat="1" ht="20.25" customHeight="1" x14ac:dyDescent="0.25">
      <c r="A897" s="128"/>
      <c r="B897" s="135"/>
      <c r="C897" s="135"/>
      <c r="D897" s="135">
        <v>3223</v>
      </c>
      <c r="E897" s="135"/>
      <c r="F897" s="136"/>
      <c r="G897" s="12" t="s">
        <v>41</v>
      </c>
      <c r="H897" s="131" t="s">
        <v>184</v>
      </c>
      <c r="I897" s="137">
        <f>I898+I901+I903</f>
        <v>1700</v>
      </c>
      <c r="J897" s="137">
        <f>J898+J901+J903</f>
        <v>360</v>
      </c>
      <c r="K897" s="137">
        <f>K898+K901+K903</f>
        <v>2060</v>
      </c>
      <c r="L897" s="117"/>
    </row>
    <row r="898" spans="1:12" s="118" customFormat="1" ht="20.25" customHeight="1" x14ac:dyDescent="0.25">
      <c r="A898" s="128"/>
      <c r="B898" s="135"/>
      <c r="C898" s="135"/>
      <c r="D898" s="135"/>
      <c r="E898" s="90">
        <v>32231</v>
      </c>
      <c r="F898" s="131"/>
      <c r="G898" s="12" t="s">
        <v>41</v>
      </c>
      <c r="H898" s="131" t="s">
        <v>185</v>
      </c>
      <c r="I898" s="137">
        <f>I899+I900</f>
        <v>1100</v>
      </c>
      <c r="J898" s="137">
        <f>J899+J900</f>
        <v>160</v>
      </c>
      <c r="K898" s="137">
        <f>K899+K900</f>
        <v>1260</v>
      </c>
      <c r="L898" s="117"/>
    </row>
    <row r="899" spans="1:12" s="118" customFormat="1" ht="20.25" customHeight="1" x14ac:dyDescent="0.25">
      <c r="A899" s="128"/>
      <c r="B899" s="135"/>
      <c r="C899" s="135"/>
      <c r="D899" s="135"/>
      <c r="E899" s="11"/>
      <c r="F899" s="175">
        <v>322310</v>
      </c>
      <c r="G899" s="176" t="s">
        <v>41</v>
      </c>
      <c r="H899" s="177" t="s">
        <v>185</v>
      </c>
      <c r="I899" s="178">
        <v>500</v>
      </c>
      <c r="J899" s="178">
        <f>K899-I899</f>
        <v>60</v>
      </c>
      <c r="K899" s="182">
        <v>560</v>
      </c>
      <c r="L899" s="117"/>
    </row>
    <row r="900" spans="1:12" s="118" customFormat="1" ht="20.25" customHeight="1" x14ac:dyDescent="0.25">
      <c r="A900" s="128"/>
      <c r="B900" s="135"/>
      <c r="C900" s="135"/>
      <c r="D900" s="135"/>
      <c r="E900" s="11"/>
      <c r="F900" s="175">
        <v>322311</v>
      </c>
      <c r="G900" s="176" t="s">
        <v>41</v>
      </c>
      <c r="H900" s="177" t="s">
        <v>186</v>
      </c>
      <c r="I900" s="178">
        <v>600</v>
      </c>
      <c r="J900" s="178">
        <f>K900-I900</f>
        <v>100</v>
      </c>
      <c r="K900" s="182">
        <v>700</v>
      </c>
      <c r="L900" s="117"/>
    </row>
    <row r="901" spans="1:12" s="118" customFormat="1" ht="20.25" customHeight="1" x14ac:dyDescent="0.25">
      <c r="A901" s="128"/>
      <c r="B901" s="135"/>
      <c r="C901" s="135"/>
      <c r="D901" s="135"/>
      <c r="E901" s="90">
        <v>32233</v>
      </c>
      <c r="F901" s="131"/>
      <c r="G901" s="12" t="s">
        <v>41</v>
      </c>
      <c r="H901" s="131" t="s">
        <v>187</v>
      </c>
      <c r="I901" s="137">
        <f>I902</f>
        <v>600</v>
      </c>
      <c r="J901" s="137">
        <f>J902</f>
        <v>200</v>
      </c>
      <c r="K901" s="137">
        <f>K902</f>
        <v>800</v>
      </c>
      <c r="L901" s="117"/>
    </row>
    <row r="902" spans="1:12" s="118" customFormat="1" ht="20.25" customHeight="1" x14ac:dyDescent="0.25">
      <c r="A902" s="128"/>
      <c r="B902" s="135"/>
      <c r="C902" s="135"/>
      <c r="D902" s="135"/>
      <c r="E902" s="11"/>
      <c r="F902" s="175">
        <v>322330</v>
      </c>
      <c r="G902" s="176" t="s">
        <v>41</v>
      </c>
      <c r="H902" s="177" t="s">
        <v>187</v>
      </c>
      <c r="I902" s="178">
        <v>600</v>
      </c>
      <c r="J902" s="178">
        <f>K902-I902</f>
        <v>200</v>
      </c>
      <c r="K902" s="182">
        <v>800</v>
      </c>
      <c r="L902" s="117"/>
    </row>
    <row r="903" spans="1:12" s="118" customFormat="1" ht="20.25" customHeight="1" x14ac:dyDescent="0.25">
      <c r="A903" s="128"/>
      <c r="B903" s="135"/>
      <c r="C903" s="135"/>
      <c r="D903" s="135"/>
      <c r="E903" s="90">
        <v>32234</v>
      </c>
      <c r="F903" s="131"/>
      <c r="G903" s="12" t="s">
        <v>41</v>
      </c>
      <c r="H903" s="131" t="s">
        <v>188</v>
      </c>
      <c r="I903" s="137">
        <f t="shared" ref="I903:K903" si="170">I904</f>
        <v>0</v>
      </c>
      <c r="J903" s="137">
        <f t="shared" si="170"/>
        <v>0</v>
      </c>
      <c r="K903" s="137">
        <f t="shared" si="170"/>
        <v>0</v>
      </c>
      <c r="L903" s="117"/>
    </row>
    <row r="904" spans="1:12" s="118" customFormat="1" ht="20.25" customHeight="1" x14ac:dyDescent="0.25">
      <c r="A904" s="128"/>
      <c r="B904" s="135"/>
      <c r="C904" s="135"/>
      <c r="D904" s="135"/>
      <c r="E904" s="11"/>
      <c r="F904" s="175">
        <v>322340</v>
      </c>
      <c r="G904" s="176" t="s">
        <v>41</v>
      </c>
      <c r="H904" s="177" t="s">
        <v>188</v>
      </c>
      <c r="I904" s="178">
        <v>0</v>
      </c>
      <c r="J904" s="178">
        <f>K904-I904</f>
        <v>0</v>
      </c>
      <c r="K904" s="178">
        <v>0</v>
      </c>
      <c r="L904" s="117"/>
    </row>
    <row r="905" spans="1:12" s="118" customFormat="1" ht="20.25" customHeight="1" x14ac:dyDescent="0.25">
      <c r="A905" s="128"/>
      <c r="B905" s="135"/>
      <c r="C905" s="135">
        <v>323</v>
      </c>
      <c r="D905" s="135"/>
      <c r="E905" s="135"/>
      <c r="F905" s="136"/>
      <c r="G905" s="12" t="s">
        <v>41</v>
      </c>
      <c r="H905" s="131" t="s">
        <v>196</v>
      </c>
      <c r="I905" s="137">
        <f>I906+I915+I918+I931+I939+I942</f>
        <v>4160</v>
      </c>
      <c r="J905" s="137">
        <f>J906+J915+J918+J931+J939+J942</f>
        <v>-160</v>
      </c>
      <c r="K905" s="137">
        <f>K906+K915+K918+K931+K939+K942</f>
        <v>4000</v>
      </c>
      <c r="L905" s="117"/>
    </row>
    <row r="906" spans="1:12" s="118" customFormat="1" ht="20.25" customHeight="1" x14ac:dyDescent="0.25">
      <c r="A906" s="128"/>
      <c r="B906" s="135"/>
      <c r="C906" s="135"/>
      <c r="D906" s="135">
        <v>3231</v>
      </c>
      <c r="E906" s="135"/>
      <c r="F906" s="136"/>
      <c r="G906" s="12" t="s">
        <v>41</v>
      </c>
      <c r="H906" s="131" t="s">
        <v>197</v>
      </c>
      <c r="I906" s="137">
        <f t="shared" ref="I906:K907" si="171">I907</f>
        <v>470</v>
      </c>
      <c r="J906" s="137">
        <f t="shared" si="171"/>
        <v>100</v>
      </c>
      <c r="K906" s="137">
        <f t="shared" si="171"/>
        <v>570</v>
      </c>
      <c r="L906" s="117"/>
    </row>
    <row r="907" spans="1:12" s="118" customFormat="1" ht="20.25" customHeight="1" x14ac:dyDescent="0.25">
      <c r="A907" s="128"/>
      <c r="B907" s="135"/>
      <c r="C907" s="135"/>
      <c r="D907" s="135"/>
      <c r="E907" s="90">
        <v>32311</v>
      </c>
      <c r="F907" s="131"/>
      <c r="G907" s="12" t="s">
        <v>41</v>
      </c>
      <c r="H907" s="131" t="s">
        <v>198</v>
      </c>
      <c r="I907" s="137">
        <f t="shared" si="171"/>
        <v>470</v>
      </c>
      <c r="J907" s="137">
        <f t="shared" si="171"/>
        <v>100</v>
      </c>
      <c r="K907" s="137">
        <f t="shared" si="171"/>
        <v>570</v>
      </c>
      <c r="L907" s="117"/>
    </row>
    <row r="908" spans="1:12" s="118" customFormat="1" ht="20.25" customHeight="1" x14ac:dyDescent="0.25">
      <c r="A908" s="128"/>
      <c r="B908" s="135"/>
      <c r="C908" s="135"/>
      <c r="D908" s="135"/>
      <c r="E908" s="11"/>
      <c r="F908" s="175">
        <v>323110</v>
      </c>
      <c r="G908" s="176" t="s">
        <v>41</v>
      </c>
      <c r="H908" s="177" t="s">
        <v>198</v>
      </c>
      <c r="I908" s="178">
        <v>470</v>
      </c>
      <c r="J908" s="178">
        <f>K908-I908</f>
        <v>100</v>
      </c>
      <c r="K908" s="182">
        <v>570</v>
      </c>
      <c r="L908" s="117"/>
    </row>
    <row r="909" spans="1:12" s="118" customFormat="1" ht="20.25" customHeight="1" x14ac:dyDescent="0.25">
      <c r="A909" s="128"/>
      <c r="B909" s="135"/>
      <c r="C909" s="135"/>
      <c r="D909" s="135"/>
      <c r="E909" s="90">
        <v>32312</v>
      </c>
      <c r="F909" s="131"/>
      <c r="G909" s="12" t="s">
        <v>41</v>
      </c>
      <c r="H909" s="131" t="s">
        <v>199</v>
      </c>
      <c r="I909" s="137"/>
      <c r="J909" s="137"/>
      <c r="K909" s="137"/>
      <c r="L909" s="117"/>
    </row>
    <row r="910" spans="1:12" s="118" customFormat="1" ht="20.25" customHeight="1" x14ac:dyDescent="0.25">
      <c r="A910" s="128"/>
      <c r="B910" s="135"/>
      <c r="C910" s="135"/>
      <c r="D910" s="135"/>
      <c r="E910" s="11"/>
      <c r="F910" s="175">
        <v>323120</v>
      </c>
      <c r="G910" s="176" t="s">
        <v>41</v>
      </c>
      <c r="H910" s="177" t="s">
        <v>199</v>
      </c>
      <c r="I910" s="178"/>
      <c r="J910" s="178"/>
      <c r="K910" s="178"/>
      <c r="L910" s="117"/>
    </row>
    <row r="911" spans="1:12" s="118" customFormat="1" ht="20.25" customHeight="1" x14ac:dyDescent="0.25">
      <c r="A911" s="128"/>
      <c r="B911" s="135"/>
      <c r="C911" s="135"/>
      <c r="D911" s="135"/>
      <c r="E911" s="90">
        <v>32313</v>
      </c>
      <c r="F911" s="131"/>
      <c r="G911" s="12" t="s">
        <v>41</v>
      </c>
      <c r="H911" s="131" t="s">
        <v>200</v>
      </c>
      <c r="I911" s="137"/>
      <c r="J911" s="137"/>
      <c r="K911" s="137"/>
      <c r="L911" s="117"/>
    </row>
    <row r="912" spans="1:12" s="118" customFormat="1" ht="20.25" customHeight="1" x14ac:dyDescent="0.25">
      <c r="A912" s="128"/>
      <c r="B912" s="135"/>
      <c r="C912" s="135"/>
      <c r="D912" s="135"/>
      <c r="E912" s="11"/>
      <c r="F912" s="175">
        <v>323130</v>
      </c>
      <c r="G912" s="176" t="s">
        <v>41</v>
      </c>
      <c r="H912" s="177" t="s">
        <v>200</v>
      </c>
      <c r="I912" s="178"/>
      <c r="J912" s="178"/>
      <c r="K912" s="178"/>
      <c r="L912" s="117"/>
    </row>
    <row r="913" spans="1:12" s="118" customFormat="1" ht="20.25" customHeight="1" x14ac:dyDescent="0.25">
      <c r="A913" s="128"/>
      <c r="B913" s="135"/>
      <c r="C913" s="135"/>
      <c r="D913" s="135"/>
      <c r="E913" s="90">
        <v>32319</v>
      </c>
      <c r="F913" s="131"/>
      <c r="G913" s="12" t="s">
        <v>41</v>
      </c>
      <c r="H913" s="131" t="s">
        <v>201</v>
      </c>
      <c r="I913" s="137"/>
      <c r="J913" s="137"/>
      <c r="K913" s="137"/>
      <c r="L913" s="117"/>
    </row>
    <row r="914" spans="1:12" s="118" customFormat="1" ht="20.25" customHeight="1" x14ac:dyDescent="0.25">
      <c r="A914" s="128"/>
      <c r="B914" s="135"/>
      <c r="C914" s="135"/>
      <c r="D914" s="135"/>
      <c r="E914" s="11"/>
      <c r="F914" s="175">
        <v>323190</v>
      </c>
      <c r="G914" s="176" t="s">
        <v>41</v>
      </c>
      <c r="H914" s="177" t="s">
        <v>201</v>
      </c>
      <c r="I914" s="178"/>
      <c r="J914" s="178"/>
      <c r="K914" s="178"/>
      <c r="L914" s="117"/>
    </row>
    <row r="915" spans="1:12" s="118" customFormat="1" ht="20.25" customHeight="1" x14ac:dyDescent="0.25">
      <c r="A915" s="128"/>
      <c r="B915" s="135"/>
      <c r="C915" s="135"/>
      <c r="D915" s="135">
        <v>3233</v>
      </c>
      <c r="E915" s="135"/>
      <c r="F915" s="136"/>
      <c r="G915" s="12" t="s">
        <v>41</v>
      </c>
      <c r="H915" s="131" t="s">
        <v>206</v>
      </c>
      <c r="I915" s="137">
        <f t="shared" ref="I915:K916" si="172">I916</f>
        <v>260</v>
      </c>
      <c r="J915" s="137">
        <f t="shared" si="172"/>
        <v>-260</v>
      </c>
      <c r="K915" s="137">
        <f t="shared" si="172"/>
        <v>0</v>
      </c>
      <c r="L915" s="117"/>
    </row>
    <row r="916" spans="1:12" s="118" customFormat="1" ht="20.25" customHeight="1" x14ac:dyDescent="0.25">
      <c r="A916" s="128"/>
      <c r="B916" s="135"/>
      <c r="C916" s="135"/>
      <c r="D916" s="135"/>
      <c r="E916" s="90">
        <v>32339</v>
      </c>
      <c r="F916" s="131"/>
      <c r="G916" s="12" t="s">
        <v>41</v>
      </c>
      <c r="H916" s="131" t="s">
        <v>207</v>
      </c>
      <c r="I916" s="137">
        <f t="shared" si="172"/>
        <v>260</v>
      </c>
      <c r="J916" s="137">
        <f t="shared" si="172"/>
        <v>-260</v>
      </c>
      <c r="K916" s="137">
        <f t="shared" si="172"/>
        <v>0</v>
      </c>
      <c r="L916" s="117"/>
    </row>
    <row r="917" spans="1:12" s="118" customFormat="1" ht="20.25" customHeight="1" x14ac:dyDescent="0.25">
      <c r="A917" s="128"/>
      <c r="B917" s="135"/>
      <c r="C917" s="135"/>
      <c r="D917" s="135"/>
      <c r="E917" s="11"/>
      <c r="F917" s="175">
        <v>323390</v>
      </c>
      <c r="G917" s="176" t="s">
        <v>41</v>
      </c>
      <c r="H917" s="177" t="s">
        <v>207</v>
      </c>
      <c r="I917" s="178">
        <v>260</v>
      </c>
      <c r="J917" s="178">
        <f>K917-I917</f>
        <v>-260</v>
      </c>
      <c r="K917" s="182">
        <v>0</v>
      </c>
      <c r="L917" s="117"/>
    </row>
    <row r="918" spans="1:12" s="118" customFormat="1" ht="20.25" customHeight="1" x14ac:dyDescent="0.25">
      <c r="A918" s="128"/>
      <c r="B918" s="135"/>
      <c r="C918" s="135"/>
      <c r="D918" s="135">
        <v>3234</v>
      </c>
      <c r="E918" s="135"/>
      <c r="F918" s="136"/>
      <c r="G918" s="12" t="s">
        <v>41</v>
      </c>
      <c r="H918" s="131" t="s">
        <v>208</v>
      </c>
      <c r="I918" s="137">
        <f>I919+I921+I923</f>
        <v>445</v>
      </c>
      <c r="J918" s="137">
        <f>J919+J921+J923</f>
        <v>100</v>
      </c>
      <c r="K918" s="137">
        <f>K919+K921+K923</f>
        <v>545</v>
      </c>
      <c r="L918" s="117"/>
    </row>
    <row r="919" spans="1:12" s="118" customFormat="1" ht="20.25" customHeight="1" x14ac:dyDescent="0.25">
      <c r="A919" s="128"/>
      <c r="B919" s="135"/>
      <c r="C919" s="135"/>
      <c r="D919" s="135"/>
      <c r="E919" s="90">
        <v>32341</v>
      </c>
      <c r="F919" s="131"/>
      <c r="G919" s="12" t="s">
        <v>41</v>
      </c>
      <c r="H919" s="131" t="s">
        <v>209</v>
      </c>
      <c r="I919" s="137">
        <f>I920</f>
        <v>150</v>
      </c>
      <c r="J919" s="137">
        <f>J920</f>
        <v>100</v>
      </c>
      <c r="K919" s="137">
        <f>K920</f>
        <v>250</v>
      </c>
      <c r="L919" s="117"/>
    </row>
    <row r="920" spans="1:12" s="118" customFormat="1" ht="20.25" customHeight="1" x14ac:dyDescent="0.25">
      <c r="A920" s="128"/>
      <c r="B920" s="135"/>
      <c r="C920" s="135"/>
      <c r="D920" s="135"/>
      <c r="E920" s="11"/>
      <c r="F920" s="175">
        <v>323410</v>
      </c>
      <c r="G920" s="176" t="s">
        <v>41</v>
      </c>
      <c r="H920" s="177" t="s">
        <v>209</v>
      </c>
      <c r="I920" s="178">
        <v>150</v>
      </c>
      <c r="J920" s="178">
        <f>K920-I920</f>
        <v>100</v>
      </c>
      <c r="K920" s="182">
        <v>250</v>
      </c>
      <c r="L920" s="117"/>
    </row>
    <row r="921" spans="1:12" s="118" customFormat="1" ht="20.25" customHeight="1" x14ac:dyDescent="0.25">
      <c r="A921" s="128"/>
      <c r="B921" s="135"/>
      <c r="C921" s="135"/>
      <c r="D921" s="135"/>
      <c r="E921" s="90">
        <v>32342</v>
      </c>
      <c r="F921" s="131"/>
      <c r="G921" s="12" t="s">
        <v>41</v>
      </c>
      <c r="H921" s="131" t="s">
        <v>210</v>
      </c>
      <c r="I921" s="137">
        <f>I922</f>
        <v>130</v>
      </c>
      <c r="J921" s="137">
        <f>J922</f>
        <v>0</v>
      </c>
      <c r="K921" s="137">
        <f>K922</f>
        <v>130</v>
      </c>
      <c r="L921" s="117"/>
    </row>
    <row r="922" spans="1:12" s="118" customFormat="1" ht="20.25" customHeight="1" x14ac:dyDescent="0.25">
      <c r="A922" s="128"/>
      <c r="B922" s="135"/>
      <c r="C922" s="135"/>
      <c r="D922" s="135"/>
      <c r="E922" s="11"/>
      <c r="F922" s="175">
        <v>323420</v>
      </c>
      <c r="G922" s="176" t="s">
        <v>41</v>
      </c>
      <c r="H922" s="177" t="s">
        <v>210</v>
      </c>
      <c r="I922" s="178">
        <v>130</v>
      </c>
      <c r="J922" s="178">
        <f>K922-I922</f>
        <v>0</v>
      </c>
      <c r="K922" s="182">
        <v>130</v>
      </c>
      <c r="L922" s="117"/>
    </row>
    <row r="923" spans="1:12" s="118" customFormat="1" ht="20.25" customHeight="1" x14ac:dyDescent="0.25">
      <c r="A923" s="128"/>
      <c r="B923" s="135"/>
      <c r="C923" s="135"/>
      <c r="D923" s="135"/>
      <c r="E923" s="90">
        <v>32349</v>
      </c>
      <c r="F923" s="131"/>
      <c r="G923" s="12" t="s">
        <v>41</v>
      </c>
      <c r="H923" s="131" t="s">
        <v>211</v>
      </c>
      <c r="I923" s="137">
        <f>I924+I925</f>
        <v>165</v>
      </c>
      <c r="J923" s="137">
        <f>J924+J925</f>
        <v>0</v>
      </c>
      <c r="K923" s="137">
        <f>K924+K925</f>
        <v>165</v>
      </c>
      <c r="L923" s="117"/>
    </row>
    <row r="924" spans="1:12" s="118" customFormat="1" ht="20.25" customHeight="1" x14ac:dyDescent="0.25">
      <c r="A924" s="128"/>
      <c r="B924" s="135"/>
      <c r="C924" s="135"/>
      <c r="D924" s="135"/>
      <c r="E924" s="11"/>
      <c r="F924" s="175">
        <v>323490</v>
      </c>
      <c r="G924" s="176" t="s">
        <v>41</v>
      </c>
      <c r="H924" s="177" t="s">
        <v>211</v>
      </c>
      <c r="I924" s="178">
        <v>15</v>
      </c>
      <c r="J924" s="178">
        <f>K924-I924</f>
        <v>0</v>
      </c>
      <c r="K924" s="182">
        <v>15</v>
      </c>
      <c r="L924" s="117"/>
    </row>
    <row r="925" spans="1:12" s="118" customFormat="1" ht="20.25" customHeight="1" x14ac:dyDescent="0.25">
      <c r="A925" s="128"/>
      <c r="B925" s="135"/>
      <c r="C925" s="135"/>
      <c r="D925" s="135"/>
      <c r="E925" s="11"/>
      <c r="F925" s="175">
        <v>323491</v>
      </c>
      <c r="G925" s="176" t="s">
        <v>41</v>
      </c>
      <c r="H925" s="177" t="s">
        <v>212</v>
      </c>
      <c r="I925" s="178">
        <v>150</v>
      </c>
      <c r="J925" s="178">
        <f>K925-I925</f>
        <v>0</v>
      </c>
      <c r="K925" s="182">
        <v>150</v>
      </c>
      <c r="L925" s="117"/>
    </row>
    <row r="926" spans="1:12" s="118" customFormat="1" ht="20.25" customHeight="1" x14ac:dyDescent="0.25">
      <c r="A926" s="128"/>
      <c r="B926" s="135"/>
      <c r="C926" s="135"/>
      <c r="D926" s="135">
        <v>3236</v>
      </c>
      <c r="E926" s="135"/>
      <c r="F926" s="136"/>
      <c r="G926" s="12" t="s">
        <v>41</v>
      </c>
      <c r="H926" s="131" t="s">
        <v>217</v>
      </c>
      <c r="I926" s="137"/>
      <c r="J926" s="137"/>
      <c r="K926" s="137"/>
      <c r="L926" s="117"/>
    </row>
    <row r="927" spans="1:12" s="118" customFormat="1" ht="20.25" customHeight="1" x14ac:dyDescent="0.25">
      <c r="A927" s="128"/>
      <c r="B927" s="135"/>
      <c r="C927" s="135"/>
      <c r="D927" s="135"/>
      <c r="E927" s="90">
        <v>32363</v>
      </c>
      <c r="F927" s="131"/>
      <c r="G927" s="12" t="s">
        <v>41</v>
      </c>
      <c r="H927" s="131" t="s">
        <v>218</v>
      </c>
      <c r="I927" s="137"/>
      <c r="J927" s="137"/>
      <c r="K927" s="137"/>
      <c r="L927" s="117"/>
    </row>
    <row r="928" spans="1:12" s="118" customFormat="1" ht="20.25" customHeight="1" x14ac:dyDescent="0.25">
      <c r="A928" s="128"/>
      <c r="B928" s="135"/>
      <c r="C928" s="135"/>
      <c r="D928" s="135"/>
      <c r="E928" s="11"/>
      <c r="F928" s="175">
        <v>323630</v>
      </c>
      <c r="G928" s="176" t="s">
        <v>41</v>
      </c>
      <c r="H928" s="177" t="s">
        <v>218</v>
      </c>
      <c r="I928" s="178"/>
      <c r="J928" s="178"/>
      <c r="K928" s="178"/>
      <c r="L928" s="117"/>
    </row>
    <row r="929" spans="1:12" s="118" customFormat="1" ht="20.25" customHeight="1" x14ac:dyDescent="0.25">
      <c r="A929" s="128"/>
      <c r="B929" s="135"/>
      <c r="C929" s="135"/>
      <c r="D929" s="135"/>
      <c r="E929" s="90">
        <v>32369</v>
      </c>
      <c r="F929" s="131"/>
      <c r="G929" s="12" t="s">
        <v>41</v>
      </c>
      <c r="H929" s="131" t="s">
        <v>219</v>
      </c>
      <c r="I929" s="137"/>
      <c r="J929" s="137"/>
      <c r="K929" s="137"/>
      <c r="L929" s="117"/>
    </row>
    <row r="930" spans="1:12" s="118" customFormat="1" ht="20.25" customHeight="1" x14ac:dyDescent="0.25">
      <c r="A930" s="128"/>
      <c r="B930" s="135"/>
      <c r="C930" s="135"/>
      <c r="D930" s="135"/>
      <c r="E930" s="11"/>
      <c r="F930" s="175">
        <v>323690</v>
      </c>
      <c r="G930" s="176" t="s">
        <v>41</v>
      </c>
      <c r="H930" s="177" t="s">
        <v>219</v>
      </c>
      <c r="I930" s="178"/>
      <c r="J930" s="178"/>
      <c r="K930" s="178"/>
      <c r="L930" s="117"/>
    </row>
    <row r="931" spans="1:12" s="118" customFormat="1" ht="20.25" customHeight="1" x14ac:dyDescent="0.25">
      <c r="A931" s="128"/>
      <c r="B931" s="135"/>
      <c r="C931" s="135"/>
      <c r="D931" s="135">
        <v>3237</v>
      </c>
      <c r="E931" s="135"/>
      <c r="F931" s="136"/>
      <c r="G931" s="12" t="s">
        <v>41</v>
      </c>
      <c r="H931" s="131" t="s">
        <v>220</v>
      </c>
      <c r="I931" s="137">
        <f t="shared" ref="I931:K932" si="173">I932</f>
        <v>1500</v>
      </c>
      <c r="J931" s="137">
        <f t="shared" si="173"/>
        <v>-100</v>
      </c>
      <c r="K931" s="137">
        <f t="shared" si="173"/>
        <v>1400</v>
      </c>
      <c r="L931" s="117"/>
    </row>
    <row r="932" spans="1:12" s="118" customFormat="1" ht="20.25" customHeight="1" x14ac:dyDescent="0.25">
      <c r="A932" s="128"/>
      <c r="B932" s="135"/>
      <c r="C932" s="135"/>
      <c r="D932" s="135"/>
      <c r="E932" s="90">
        <v>32372</v>
      </c>
      <c r="F932" s="131"/>
      <c r="G932" s="12" t="s">
        <v>41</v>
      </c>
      <c r="H932" s="131" t="s">
        <v>221</v>
      </c>
      <c r="I932" s="137">
        <f t="shared" si="173"/>
        <v>1500</v>
      </c>
      <c r="J932" s="137">
        <f t="shared" si="173"/>
        <v>-100</v>
      </c>
      <c r="K932" s="137">
        <f t="shared" si="173"/>
        <v>1400</v>
      </c>
      <c r="L932" s="117"/>
    </row>
    <row r="933" spans="1:12" s="118" customFormat="1" ht="20.25" customHeight="1" x14ac:dyDescent="0.25">
      <c r="A933" s="128"/>
      <c r="B933" s="135"/>
      <c r="C933" s="135"/>
      <c r="D933" s="135"/>
      <c r="E933" s="11"/>
      <c r="F933" s="175">
        <v>323720</v>
      </c>
      <c r="G933" s="176" t="s">
        <v>41</v>
      </c>
      <c r="H933" s="177" t="s">
        <v>221</v>
      </c>
      <c r="I933" s="178">
        <v>1500</v>
      </c>
      <c r="J933" s="178">
        <f>K933-I933</f>
        <v>-100</v>
      </c>
      <c r="K933" s="182">
        <v>1400</v>
      </c>
      <c r="L933" s="117"/>
    </row>
    <row r="934" spans="1:12" s="118" customFormat="1" ht="20.25" customHeight="1" x14ac:dyDescent="0.25">
      <c r="A934" s="128"/>
      <c r="B934" s="135"/>
      <c r="C934" s="135"/>
      <c r="D934" s="135"/>
      <c r="E934" s="90">
        <v>32373</v>
      </c>
      <c r="F934" s="131"/>
      <c r="G934" s="12" t="s">
        <v>41</v>
      </c>
      <c r="H934" s="131" t="s">
        <v>222</v>
      </c>
      <c r="I934" s="137"/>
      <c r="J934" s="137"/>
      <c r="K934" s="137"/>
      <c r="L934" s="117"/>
    </row>
    <row r="935" spans="1:12" s="118" customFormat="1" ht="20.25" customHeight="1" x14ac:dyDescent="0.25">
      <c r="A935" s="128"/>
      <c r="B935" s="135"/>
      <c r="C935" s="135"/>
      <c r="D935" s="135"/>
      <c r="E935" s="11"/>
      <c r="F935" s="175">
        <v>323730</v>
      </c>
      <c r="G935" s="176" t="s">
        <v>41</v>
      </c>
      <c r="H935" s="177" t="s">
        <v>222</v>
      </c>
      <c r="I935" s="178"/>
      <c r="J935" s="178"/>
      <c r="K935" s="178"/>
      <c r="L935" s="117"/>
    </row>
    <row r="936" spans="1:12" s="118" customFormat="1" ht="20.25" customHeight="1" x14ac:dyDescent="0.25">
      <c r="A936" s="128"/>
      <c r="B936" s="135"/>
      <c r="C936" s="135"/>
      <c r="D936" s="135"/>
      <c r="E936" s="90">
        <v>32379</v>
      </c>
      <c r="F936" s="131"/>
      <c r="G936" s="12" t="s">
        <v>41</v>
      </c>
      <c r="H936" s="131" t="s">
        <v>223</v>
      </c>
      <c r="I936" s="137"/>
      <c r="J936" s="137"/>
      <c r="K936" s="137"/>
      <c r="L936" s="117"/>
    </row>
    <row r="937" spans="1:12" s="118" customFormat="1" ht="20.25" customHeight="1" x14ac:dyDescent="0.25">
      <c r="A937" s="128"/>
      <c r="B937" s="135"/>
      <c r="C937" s="135"/>
      <c r="D937" s="135"/>
      <c r="E937" s="11"/>
      <c r="F937" s="175">
        <v>323790</v>
      </c>
      <c r="G937" s="176" t="s">
        <v>41</v>
      </c>
      <c r="H937" s="177" t="s">
        <v>223</v>
      </c>
      <c r="I937" s="178"/>
      <c r="J937" s="178"/>
      <c r="K937" s="178"/>
      <c r="L937" s="117"/>
    </row>
    <row r="938" spans="1:12" s="118" customFormat="1" ht="20.25" customHeight="1" x14ac:dyDescent="0.25">
      <c r="A938" s="128"/>
      <c r="B938" s="135"/>
      <c r="C938" s="135"/>
      <c r="D938" s="135"/>
      <c r="E938" s="11"/>
      <c r="F938" s="175">
        <v>323792</v>
      </c>
      <c r="G938" s="176" t="s">
        <v>41</v>
      </c>
      <c r="H938" s="177" t="s">
        <v>223</v>
      </c>
      <c r="I938" s="178"/>
      <c r="J938" s="178"/>
      <c r="K938" s="178"/>
      <c r="L938" s="117"/>
    </row>
    <row r="939" spans="1:12" s="118" customFormat="1" ht="20.25" customHeight="1" x14ac:dyDescent="0.25">
      <c r="A939" s="128"/>
      <c r="B939" s="135"/>
      <c r="C939" s="135"/>
      <c r="D939" s="135">
        <v>3238</v>
      </c>
      <c r="E939" s="135"/>
      <c r="F939" s="136"/>
      <c r="G939" s="12" t="s">
        <v>41</v>
      </c>
      <c r="H939" s="131" t="s">
        <v>224</v>
      </c>
      <c r="I939" s="137">
        <f t="shared" ref="I939:K940" si="174">I940</f>
        <v>1050</v>
      </c>
      <c r="J939" s="137">
        <f t="shared" si="174"/>
        <v>0</v>
      </c>
      <c r="K939" s="137">
        <f t="shared" si="174"/>
        <v>1050</v>
      </c>
      <c r="L939" s="117"/>
    </row>
    <row r="940" spans="1:12" s="118" customFormat="1" ht="20.25" customHeight="1" x14ac:dyDescent="0.25">
      <c r="A940" s="128"/>
      <c r="B940" s="135"/>
      <c r="C940" s="135"/>
      <c r="D940" s="135"/>
      <c r="E940" s="90">
        <v>32389</v>
      </c>
      <c r="F940" s="131"/>
      <c r="G940" s="12" t="s">
        <v>41</v>
      </c>
      <c r="H940" s="131" t="s">
        <v>225</v>
      </c>
      <c r="I940" s="137">
        <f t="shared" si="174"/>
        <v>1050</v>
      </c>
      <c r="J940" s="137">
        <f t="shared" si="174"/>
        <v>0</v>
      </c>
      <c r="K940" s="137">
        <f t="shared" si="174"/>
        <v>1050</v>
      </c>
      <c r="L940" s="117"/>
    </row>
    <row r="941" spans="1:12" s="118" customFormat="1" ht="20.25" customHeight="1" x14ac:dyDescent="0.25">
      <c r="A941" s="128"/>
      <c r="B941" s="135"/>
      <c r="C941" s="135"/>
      <c r="D941" s="135"/>
      <c r="E941" s="11"/>
      <c r="F941" s="175">
        <v>323890</v>
      </c>
      <c r="G941" s="176" t="s">
        <v>41</v>
      </c>
      <c r="H941" s="177" t="s">
        <v>225</v>
      </c>
      <c r="I941" s="178">
        <v>1050</v>
      </c>
      <c r="J941" s="178">
        <f>K941-I941</f>
        <v>0</v>
      </c>
      <c r="K941" s="182">
        <v>1050</v>
      </c>
      <c r="L941" s="117"/>
    </row>
    <row r="942" spans="1:12" s="118" customFormat="1" ht="20.25" customHeight="1" x14ac:dyDescent="0.25">
      <c r="A942" s="128"/>
      <c r="B942" s="135"/>
      <c r="C942" s="135"/>
      <c r="D942" s="135">
        <v>3239</v>
      </c>
      <c r="E942" s="135"/>
      <c r="F942" s="136"/>
      <c r="G942" s="12" t="s">
        <v>41</v>
      </c>
      <c r="H942" s="131" t="s">
        <v>226</v>
      </c>
      <c r="I942" s="137">
        <f>I947+I949</f>
        <v>435</v>
      </c>
      <c r="J942" s="137">
        <f>J947+J949</f>
        <v>0</v>
      </c>
      <c r="K942" s="137">
        <f>K947+K949</f>
        <v>435</v>
      </c>
      <c r="L942" s="117"/>
    </row>
    <row r="943" spans="1:12" s="118" customFormat="1" ht="20.25" customHeight="1" x14ac:dyDescent="0.25">
      <c r="A943" s="128"/>
      <c r="B943" s="135"/>
      <c r="C943" s="135"/>
      <c r="D943" s="135"/>
      <c r="E943" s="90">
        <v>32391</v>
      </c>
      <c r="F943" s="131"/>
      <c r="G943" s="12" t="s">
        <v>41</v>
      </c>
      <c r="H943" s="131" t="s">
        <v>227</v>
      </c>
      <c r="I943" s="137"/>
      <c r="J943" s="137"/>
      <c r="K943" s="137"/>
      <c r="L943" s="117"/>
    </row>
    <row r="944" spans="1:12" s="118" customFormat="1" ht="20.25" customHeight="1" x14ac:dyDescent="0.25">
      <c r="A944" s="128"/>
      <c r="B944" s="135"/>
      <c r="C944" s="135"/>
      <c r="D944" s="135"/>
      <c r="E944" s="11"/>
      <c r="F944" s="175">
        <v>323910</v>
      </c>
      <c r="G944" s="176" t="s">
        <v>41</v>
      </c>
      <c r="H944" s="177" t="s">
        <v>227</v>
      </c>
      <c r="I944" s="178"/>
      <c r="J944" s="178"/>
      <c r="K944" s="178"/>
      <c r="L944" s="117"/>
    </row>
    <row r="945" spans="1:12" s="118" customFormat="1" ht="20.25" customHeight="1" x14ac:dyDescent="0.25">
      <c r="A945" s="128"/>
      <c r="B945" s="135"/>
      <c r="C945" s="135"/>
      <c r="D945" s="135"/>
      <c r="E945" s="90">
        <v>32394</v>
      </c>
      <c r="F945" s="131"/>
      <c r="G945" s="12" t="s">
        <v>41</v>
      </c>
      <c r="H945" s="131" t="s">
        <v>229</v>
      </c>
      <c r="I945" s="137"/>
      <c r="J945" s="137"/>
      <c r="K945" s="137"/>
      <c r="L945" s="117"/>
    </row>
    <row r="946" spans="1:12" s="118" customFormat="1" ht="20.25" customHeight="1" x14ac:dyDescent="0.25">
      <c r="A946" s="128"/>
      <c r="B946" s="135"/>
      <c r="C946" s="135"/>
      <c r="D946" s="135"/>
      <c r="E946" s="11"/>
      <c r="F946" s="175">
        <v>323940</v>
      </c>
      <c r="G946" s="176" t="s">
        <v>41</v>
      </c>
      <c r="H946" s="177" t="s">
        <v>229</v>
      </c>
      <c r="I946" s="178"/>
      <c r="J946" s="178"/>
      <c r="K946" s="178"/>
      <c r="L946" s="117"/>
    </row>
    <row r="947" spans="1:12" s="118" customFormat="1" ht="20.25" customHeight="1" x14ac:dyDescent="0.25">
      <c r="A947" s="128"/>
      <c r="B947" s="135"/>
      <c r="C947" s="135"/>
      <c r="D947" s="135"/>
      <c r="E947" s="90">
        <v>32395</v>
      </c>
      <c r="F947" s="131"/>
      <c r="G947" s="12" t="s">
        <v>41</v>
      </c>
      <c r="H947" s="131" t="s">
        <v>230</v>
      </c>
      <c r="I947" s="137">
        <f>I948</f>
        <v>285</v>
      </c>
      <c r="J947" s="137">
        <f>J948</f>
        <v>0</v>
      </c>
      <c r="K947" s="137">
        <f>K948</f>
        <v>285</v>
      </c>
      <c r="L947" s="117"/>
    </row>
    <row r="948" spans="1:12" s="118" customFormat="1" ht="20.25" customHeight="1" x14ac:dyDescent="0.25">
      <c r="A948" s="128"/>
      <c r="B948" s="135"/>
      <c r="C948" s="135"/>
      <c r="D948" s="135"/>
      <c r="E948" s="11"/>
      <c r="F948" s="175">
        <v>323950</v>
      </c>
      <c r="G948" s="176" t="s">
        <v>41</v>
      </c>
      <c r="H948" s="177" t="s">
        <v>230</v>
      </c>
      <c r="I948" s="178">
        <v>285</v>
      </c>
      <c r="J948" s="178">
        <f>K948-I948</f>
        <v>0</v>
      </c>
      <c r="K948" s="182">
        <v>285</v>
      </c>
      <c r="L948" s="117"/>
    </row>
    <row r="949" spans="1:12" s="118" customFormat="1" ht="20.25" customHeight="1" x14ac:dyDescent="0.25">
      <c r="A949" s="128"/>
      <c r="B949" s="135"/>
      <c r="C949" s="135"/>
      <c r="D949" s="135"/>
      <c r="E949" s="90">
        <v>32399</v>
      </c>
      <c r="F949" s="131"/>
      <c r="G949" s="12" t="s">
        <v>41</v>
      </c>
      <c r="H949" s="131" t="s">
        <v>231</v>
      </c>
      <c r="I949" s="137">
        <f>I954</f>
        <v>150</v>
      </c>
      <c r="J949" s="137">
        <f>J954</f>
        <v>0</v>
      </c>
      <c r="K949" s="137">
        <f>K954</f>
        <v>150</v>
      </c>
      <c r="L949" s="117"/>
    </row>
    <row r="950" spans="1:12" s="118" customFormat="1" ht="20.25" customHeight="1" x14ac:dyDescent="0.25">
      <c r="A950" s="128"/>
      <c r="B950" s="135"/>
      <c r="C950" s="135"/>
      <c r="D950" s="135"/>
      <c r="E950" s="11"/>
      <c r="F950" s="175">
        <v>323990</v>
      </c>
      <c r="G950" s="176" t="s">
        <v>41</v>
      </c>
      <c r="H950" s="177" t="s">
        <v>232</v>
      </c>
      <c r="I950" s="178"/>
      <c r="J950" s="178"/>
      <c r="K950" s="178"/>
      <c r="L950" s="117"/>
    </row>
    <row r="951" spans="1:12" s="118" customFormat="1" ht="20.25" customHeight="1" x14ac:dyDescent="0.25">
      <c r="A951" s="128"/>
      <c r="B951" s="135"/>
      <c r="C951" s="135"/>
      <c r="D951" s="135"/>
      <c r="E951" s="11"/>
      <c r="F951" s="175">
        <v>323991</v>
      </c>
      <c r="G951" s="176" t="s">
        <v>41</v>
      </c>
      <c r="H951" s="177" t="s">
        <v>233</v>
      </c>
      <c r="I951" s="178"/>
      <c r="J951" s="178"/>
      <c r="K951" s="178"/>
      <c r="L951" s="117"/>
    </row>
    <row r="952" spans="1:12" s="118" customFormat="1" ht="20.25" customHeight="1" x14ac:dyDescent="0.25">
      <c r="A952" s="128"/>
      <c r="B952" s="135"/>
      <c r="C952" s="135"/>
      <c r="D952" s="135"/>
      <c r="E952" s="11"/>
      <c r="F952" s="175">
        <v>323992</v>
      </c>
      <c r="G952" s="176" t="s">
        <v>41</v>
      </c>
      <c r="H952" s="177" t="s">
        <v>234</v>
      </c>
      <c r="I952" s="178"/>
      <c r="J952" s="178"/>
      <c r="K952" s="178"/>
      <c r="L952" s="117"/>
    </row>
    <row r="953" spans="1:12" s="118" customFormat="1" ht="20.25" customHeight="1" x14ac:dyDescent="0.25">
      <c r="A953" s="128"/>
      <c r="B953" s="135"/>
      <c r="C953" s="135"/>
      <c r="D953" s="135"/>
      <c r="E953" s="11"/>
      <c r="F953" s="175">
        <v>323993</v>
      </c>
      <c r="G953" s="176" t="s">
        <v>41</v>
      </c>
      <c r="H953" s="177" t="s">
        <v>235</v>
      </c>
      <c r="I953" s="178"/>
      <c r="J953" s="178"/>
      <c r="K953" s="178"/>
      <c r="L953" s="117"/>
    </row>
    <row r="954" spans="1:12" s="118" customFormat="1" ht="20.25" customHeight="1" x14ac:dyDescent="0.25">
      <c r="A954" s="128"/>
      <c r="B954" s="135"/>
      <c r="C954" s="135"/>
      <c r="D954" s="135"/>
      <c r="E954" s="11"/>
      <c r="F954" s="175">
        <v>323994</v>
      </c>
      <c r="G954" s="176" t="s">
        <v>41</v>
      </c>
      <c r="H954" s="177" t="s">
        <v>236</v>
      </c>
      <c r="I954" s="178">
        <v>150</v>
      </c>
      <c r="J954" s="178">
        <f>K954-I954</f>
        <v>0</v>
      </c>
      <c r="K954" s="182">
        <v>150</v>
      </c>
      <c r="L954" s="117"/>
    </row>
    <row r="955" spans="1:12" s="118" customFormat="1" ht="30" customHeight="1" x14ac:dyDescent="0.25">
      <c r="A955" s="348" t="s">
        <v>325</v>
      </c>
      <c r="B955" s="349"/>
      <c r="C955" s="349"/>
      <c r="D955" s="349"/>
      <c r="E955" s="349"/>
      <c r="F955" s="349"/>
      <c r="G955" s="350"/>
      <c r="H955" s="115" t="s">
        <v>115</v>
      </c>
      <c r="I955" s="116"/>
      <c r="J955" s="116"/>
      <c r="K955" s="116"/>
    </row>
    <row r="956" spans="1:12" s="123" customFormat="1" ht="21.75" customHeight="1" x14ac:dyDescent="0.25">
      <c r="A956" s="119"/>
      <c r="B956" s="119"/>
      <c r="C956" s="119"/>
      <c r="D956" s="119"/>
      <c r="E956" s="119"/>
      <c r="F956" s="119" t="str">
        <f>+G956</f>
        <v>3.1.</v>
      </c>
      <c r="G956" s="120" t="s">
        <v>41</v>
      </c>
      <c r="H956" s="121" t="s">
        <v>20</v>
      </c>
      <c r="I956" s="122"/>
      <c r="J956" s="122"/>
      <c r="K956" s="122"/>
      <c r="L956" s="117"/>
    </row>
    <row r="957" spans="1:12" s="123" customFormat="1" ht="20.25" customHeight="1" x14ac:dyDescent="0.25">
      <c r="A957" s="124">
        <v>4</v>
      </c>
      <c r="B957" s="124"/>
      <c r="C957" s="124"/>
      <c r="D957" s="124"/>
      <c r="E957" s="124"/>
      <c r="F957" s="124"/>
      <c r="G957" s="179" t="s">
        <v>41</v>
      </c>
      <c r="H957" s="126" t="s">
        <v>21</v>
      </c>
      <c r="I957" s="127"/>
      <c r="J957" s="127"/>
      <c r="K957" s="127"/>
      <c r="L957" s="117"/>
    </row>
    <row r="958" spans="1:12" s="118" customFormat="1" ht="20.25" customHeight="1" x14ac:dyDescent="0.25">
      <c r="A958" s="128"/>
      <c r="B958" s="128">
        <v>41</v>
      </c>
      <c r="C958" s="128"/>
      <c r="D958" s="128"/>
      <c r="E958" s="128"/>
      <c r="F958" s="128"/>
      <c r="G958" s="179" t="s">
        <v>41</v>
      </c>
      <c r="H958" s="129" t="s">
        <v>11</v>
      </c>
      <c r="I958" s="132"/>
      <c r="J958" s="132"/>
      <c r="K958" s="132"/>
      <c r="L958" s="117"/>
    </row>
    <row r="959" spans="1:12" s="118" customFormat="1" ht="20.25" customHeight="1" x14ac:dyDescent="0.25">
      <c r="A959" s="128"/>
      <c r="B959" s="128">
        <v>42</v>
      </c>
      <c r="C959" s="128"/>
      <c r="D959" s="128"/>
      <c r="E959" s="128"/>
      <c r="F959" s="128"/>
      <c r="G959" s="179" t="s">
        <v>41</v>
      </c>
      <c r="H959" s="129" t="s">
        <v>12</v>
      </c>
      <c r="I959" s="132"/>
      <c r="J959" s="132"/>
      <c r="K959" s="132"/>
      <c r="L959" s="117"/>
    </row>
    <row r="960" spans="1:12" s="118" customFormat="1" ht="34.5" customHeight="1" x14ac:dyDescent="0.25">
      <c r="A960" s="348" t="s">
        <v>116</v>
      </c>
      <c r="B960" s="349"/>
      <c r="C960" s="349"/>
      <c r="D960" s="349"/>
      <c r="E960" s="349"/>
      <c r="F960" s="349"/>
      <c r="G960" s="350"/>
      <c r="H960" s="115" t="s">
        <v>323</v>
      </c>
      <c r="I960" s="116">
        <f>+I961</f>
        <v>5500</v>
      </c>
      <c r="J960" s="116">
        <f t="shared" ref="J960:K961" si="175">+J961</f>
        <v>0</v>
      </c>
      <c r="K960" s="116">
        <f t="shared" si="175"/>
        <v>5500</v>
      </c>
    </row>
    <row r="961" spans="1:12" s="123" customFormat="1" ht="23.1" customHeight="1" x14ac:dyDescent="0.25">
      <c r="A961" s="119"/>
      <c r="B961" s="119"/>
      <c r="C961" s="119"/>
      <c r="D961" s="119"/>
      <c r="E961" s="119"/>
      <c r="F961" s="119" t="str">
        <f>+G961</f>
        <v>3.1.</v>
      </c>
      <c r="G961" s="120" t="s">
        <v>41</v>
      </c>
      <c r="H961" s="121" t="s">
        <v>20</v>
      </c>
      <c r="I961" s="122">
        <f>+I962</f>
        <v>5500</v>
      </c>
      <c r="J961" s="122">
        <f t="shared" si="175"/>
        <v>0</v>
      </c>
      <c r="K961" s="122">
        <f t="shared" si="175"/>
        <v>5500</v>
      </c>
      <c r="L961" s="117"/>
    </row>
    <row r="962" spans="1:12" s="118" customFormat="1" ht="23.1" customHeight="1" x14ac:dyDescent="0.25">
      <c r="A962" s="124">
        <v>3</v>
      </c>
      <c r="B962" s="124"/>
      <c r="C962" s="124"/>
      <c r="D962" s="124"/>
      <c r="E962" s="124"/>
      <c r="F962" s="124"/>
      <c r="G962" s="179" t="s">
        <v>41</v>
      </c>
      <c r="H962" s="126" t="s">
        <v>18</v>
      </c>
      <c r="I962" s="127">
        <f>+I963+I995</f>
        <v>5500</v>
      </c>
      <c r="J962" s="127">
        <f t="shared" ref="J962:K962" si="176">+J963+J995</f>
        <v>0</v>
      </c>
      <c r="K962" s="127">
        <f t="shared" si="176"/>
        <v>5500</v>
      </c>
      <c r="L962" s="117"/>
    </row>
    <row r="963" spans="1:12" s="118" customFormat="1" ht="23.1" customHeight="1" x14ac:dyDescent="0.25">
      <c r="A963" s="128"/>
      <c r="B963" s="128">
        <v>31</v>
      </c>
      <c r="C963" s="128"/>
      <c r="D963" s="128"/>
      <c r="E963" s="128"/>
      <c r="F963" s="128"/>
      <c r="G963" s="179" t="s">
        <v>41</v>
      </c>
      <c r="H963" s="129" t="s">
        <v>6</v>
      </c>
      <c r="I963" s="132">
        <f>I964+I986</f>
        <v>3370</v>
      </c>
      <c r="J963" s="132">
        <f>J964+J986</f>
        <v>0</v>
      </c>
      <c r="K963" s="132">
        <f>K964+K986</f>
        <v>3370</v>
      </c>
      <c r="L963" s="117"/>
    </row>
    <row r="964" spans="1:12" s="118" customFormat="1" ht="20.25" customHeight="1" x14ac:dyDescent="0.25">
      <c r="A964" s="128"/>
      <c r="B964" s="135"/>
      <c r="C964" s="135">
        <v>311</v>
      </c>
      <c r="D964" s="135"/>
      <c r="E964" s="135"/>
      <c r="F964" s="136"/>
      <c r="G964" s="12" t="s">
        <v>41</v>
      </c>
      <c r="H964" s="131" t="s">
        <v>128</v>
      </c>
      <c r="I964" s="137">
        <f>I965+I968+I971</f>
        <v>2870</v>
      </c>
      <c r="J964" s="137">
        <f>J965+J968+J971</f>
        <v>0</v>
      </c>
      <c r="K964" s="137">
        <f>K965+K968+K971</f>
        <v>2870</v>
      </c>
      <c r="L964" s="117"/>
    </row>
    <row r="965" spans="1:12" s="118" customFormat="1" ht="20.25" customHeight="1" x14ac:dyDescent="0.25">
      <c r="A965" s="128"/>
      <c r="B965" s="135"/>
      <c r="C965" s="135"/>
      <c r="D965" s="135">
        <v>3111</v>
      </c>
      <c r="E965" s="135"/>
      <c r="F965" s="136"/>
      <c r="G965" s="12" t="s">
        <v>41</v>
      </c>
      <c r="H965" s="131" t="s">
        <v>129</v>
      </c>
      <c r="I965" s="137">
        <f t="shared" ref="I965:K966" si="177">I966</f>
        <v>2830</v>
      </c>
      <c r="J965" s="137">
        <f t="shared" si="177"/>
        <v>0</v>
      </c>
      <c r="K965" s="137">
        <f t="shared" si="177"/>
        <v>2830</v>
      </c>
      <c r="L965" s="117"/>
    </row>
    <row r="966" spans="1:12" s="118" customFormat="1" ht="20.25" customHeight="1" x14ac:dyDescent="0.25">
      <c r="A966" s="128"/>
      <c r="B966" s="135"/>
      <c r="C966" s="135"/>
      <c r="D966" s="135"/>
      <c r="E966" s="90">
        <v>31111</v>
      </c>
      <c r="F966" s="131"/>
      <c r="G966" s="12" t="s">
        <v>41</v>
      </c>
      <c r="H966" s="131" t="s">
        <v>130</v>
      </c>
      <c r="I966" s="137">
        <f t="shared" si="177"/>
        <v>2830</v>
      </c>
      <c r="J966" s="137">
        <f t="shared" si="177"/>
        <v>0</v>
      </c>
      <c r="K966" s="137">
        <f t="shared" si="177"/>
        <v>2830</v>
      </c>
      <c r="L966" s="117"/>
    </row>
    <row r="967" spans="1:12" s="118" customFormat="1" ht="20.25" customHeight="1" x14ac:dyDescent="0.25">
      <c r="A967" s="128"/>
      <c r="B967" s="135"/>
      <c r="C967" s="135"/>
      <c r="D967" s="135"/>
      <c r="E967" s="11"/>
      <c r="F967" s="175">
        <v>311110</v>
      </c>
      <c r="G967" s="176" t="s">
        <v>41</v>
      </c>
      <c r="H967" s="177" t="s">
        <v>305</v>
      </c>
      <c r="I967" s="178">
        <v>2830</v>
      </c>
      <c r="J967" s="178">
        <f>K967-I967</f>
        <v>0</v>
      </c>
      <c r="K967" s="182">
        <v>2830</v>
      </c>
      <c r="L967" s="117"/>
    </row>
    <row r="968" spans="1:12" s="118" customFormat="1" ht="20.25" customHeight="1" x14ac:dyDescent="0.25">
      <c r="A968" s="128"/>
      <c r="B968" s="135"/>
      <c r="C968" s="135"/>
      <c r="D968" s="135">
        <v>3113</v>
      </c>
      <c r="E968" s="135"/>
      <c r="F968" s="136"/>
      <c r="G968" s="12" t="s">
        <v>41</v>
      </c>
      <c r="H968" s="131" t="s">
        <v>137</v>
      </c>
      <c r="I968" s="137">
        <f t="shared" ref="I968:K969" si="178">I969</f>
        <v>0</v>
      </c>
      <c r="J968" s="137">
        <f t="shared" si="178"/>
        <v>0</v>
      </c>
      <c r="K968" s="137">
        <f t="shared" si="178"/>
        <v>0</v>
      </c>
      <c r="L968" s="117"/>
    </row>
    <row r="969" spans="1:12" s="118" customFormat="1" ht="20.25" customHeight="1" x14ac:dyDescent="0.25">
      <c r="A969" s="128"/>
      <c r="B969" s="135"/>
      <c r="C969" s="135"/>
      <c r="D969" s="135"/>
      <c r="E969" s="90">
        <v>31131</v>
      </c>
      <c r="F969" s="131"/>
      <c r="G969" s="12" t="s">
        <v>41</v>
      </c>
      <c r="H969" s="131" t="s">
        <v>137</v>
      </c>
      <c r="I969" s="137">
        <f t="shared" si="178"/>
        <v>0</v>
      </c>
      <c r="J969" s="137">
        <f t="shared" si="178"/>
        <v>0</v>
      </c>
      <c r="K969" s="137">
        <f t="shared" si="178"/>
        <v>0</v>
      </c>
      <c r="L969" s="117"/>
    </row>
    <row r="970" spans="1:12" s="118" customFormat="1" ht="20.25" customHeight="1" x14ac:dyDescent="0.25">
      <c r="A970" s="128"/>
      <c r="B970" s="135"/>
      <c r="C970" s="135"/>
      <c r="D970" s="135"/>
      <c r="E970" s="11"/>
      <c r="F970" s="175">
        <v>311310</v>
      </c>
      <c r="G970" s="176" t="s">
        <v>41</v>
      </c>
      <c r="H970" s="177" t="s">
        <v>137</v>
      </c>
      <c r="I970" s="178">
        <v>0</v>
      </c>
      <c r="J970" s="178">
        <f>K970-I970</f>
        <v>0</v>
      </c>
      <c r="K970" s="178">
        <v>0</v>
      </c>
      <c r="L970" s="117"/>
    </row>
    <row r="971" spans="1:12" s="118" customFormat="1" ht="20.25" customHeight="1" x14ac:dyDescent="0.25">
      <c r="A971" s="128"/>
      <c r="B971" s="135"/>
      <c r="C971" s="135"/>
      <c r="D971" s="135">
        <v>3114</v>
      </c>
      <c r="E971" s="135"/>
      <c r="F971" s="136"/>
      <c r="G971" s="12" t="s">
        <v>41</v>
      </c>
      <c r="H971" s="131" t="s">
        <v>309</v>
      </c>
      <c r="I971" s="137">
        <f t="shared" ref="I971:K972" si="179">I972</f>
        <v>40</v>
      </c>
      <c r="J971" s="137">
        <f t="shared" si="179"/>
        <v>0</v>
      </c>
      <c r="K971" s="137">
        <f t="shared" si="179"/>
        <v>40</v>
      </c>
      <c r="L971" s="117"/>
    </row>
    <row r="972" spans="1:12" s="118" customFormat="1" ht="20.25" customHeight="1" x14ac:dyDescent="0.25">
      <c r="A972" s="128"/>
      <c r="B972" s="135"/>
      <c r="C972" s="135"/>
      <c r="D972" s="135"/>
      <c r="E972" s="90">
        <v>31141</v>
      </c>
      <c r="F972" s="131"/>
      <c r="G972" s="12" t="s">
        <v>41</v>
      </c>
      <c r="H972" s="131" t="s">
        <v>138</v>
      </c>
      <c r="I972" s="137">
        <f t="shared" si="179"/>
        <v>40</v>
      </c>
      <c r="J972" s="137">
        <f t="shared" si="179"/>
        <v>0</v>
      </c>
      <c r="K972" s="137">
        <f t="shared" si="179"/>
        <v>40</v>
      </c>
      <c r="L972" s="117"/>
    </row>
    <row r="973" spans="1:12" s="118" customFormat="1" ht="20.25" customHeight="1" x14ac:dyDescent="0.25">
      <c r="A973" s="128"/>
      <c r="B973" s="135"/>
      <c r="C973" s="135"/>
      <c r="D973" s="135"/>
      <c r="E973" s="11"/>
      <c r="F973" s="175">
        <v>311410</v>
      </c>
      <c r="G973" s="176" t="s">
        <v>41</v>
      </c>
      <c r="H973" s="177" t="s">
        <v>138</v>
      </c>
      <c r="I973" s="178">
        <v>40</v>
      </c>
      <c r="J973" s="178">
        <f>K973-I973</f>
        <v>0</v>
      </c>
      <c r="K973" s="182">
        <v>40</v>
      </c>
      <c r="L973" s="117"/>
    </row>
    <row r="974" spans="1:12" s="118" customFormat="1" ht="20.25" customHeight="1" x14ac:dyDescent="0.25">
      <c r="A974" s="128"/>
      <c r="B974" s="135"/>
      <c r="C974" s="135">
        <v>312</v>
      </c>
      <c r="D974" s="135"/>
      <c r="E974" s="135"/>
      <c r="F974" s="136"/>
      <c r="G974" s="12" t="s">
        <v>41</v>
      </c>
      <c r="H974" s="131" t="s">
        <v>141</v>
      </c>
      <c r="I974" s="137"/>
      <c r="J974" s="137"/>
      <c r="K974" s="137"/>
      <c r="L974" s="117"/>
    </row>
    <row r="975" spans="1:12" s="118" customFormat="1" ht="20.25" customHeight="1" x14ac:dyDescent="0.25">
      <c r="A975" s="128"/>
      <c r="B975" s="135"/>
      <c r="C975" s="135"/>
      <c r="D975" s="135">
        <v>3121</v>
      </c>
      <c r="E975" s="135"/>
      <c r="F975" s="136"/>
      <c r="G975" s="12" t="s">
        <v>41</v>
      </c>
      <c r="H975" s="131" t="s">
        <v>141</v>
      </c>
      <c r="I975" s="137"/>
      <c r="J975" s="137"/>
      <c r="K975" s="137"/>
      <c r="L975" s="117"/>
    </row>
    <row r="976" spans="1:12" s="118" customFormat="1" ht="20.25" customHeight="1" x14ac:dyDescent="0.25">
      <c r="A976" s="128"/>
      <c r="B976" s="135"/>
      <c r="C976" s="135"/>
      <c r="D976" s="135"/>
      <c r="E976" s="90">
        <v>31212</v>
      </c>
      <c r="F976" s="131"/>
      <c r="G976" s="12" t="s">
        <v>41</v>
      </c>
      <c r="H976" s="131" t="s">
        <v>142</v>
      </c>
      <c r="I976" s="137"/>
      <c r="J976" s="137"/>
      <c r="K976" s="137"/>
      <c r="L976" s="117"/>
    </row>
    <row r="977" spans="1:12" s="118" customFormat="1" ht="20.25" customHeight="1" x14ac:dyDescent="0.25">
      <c r="A977" s="128"/>
      <c r="B977" s="135"/>
      <c r="C977" s="135"/>
      <c r="D977" s="135"/>
      <c r="E977" s="11"/>
      <c r="F977" s="175">
        <v>312120</v>
      </c>
      <c r="G977" s="176" t="s">
        <v>41</v>
      </c>
      <c r="H977" s="177" t="s">
        <v>142</v>
      </c>
      <c r="I977" s="178"/>
      <c r="J977" s="178"/>
      <c r="K977" s="178"/>
      <c r="L977" s="117"/>
    </row>
    <row r="978" spans="1:12" s="118" customFormat="1" ht="20.25" customHeight="1" x14ac:dyDescent="0.25">
      <c r="A978" s="128"/>
      <c r="B978" s="135"/>
      <c r="C978" s="135"/>
      <c r="D978" s="135"/>
      <c r="E978" s="90">
        <v>31213</v>
      </c>
      <c r="F978" s="131"/>
      <c r="G978" s="12" t="s">
        <v>41</v>
      </c>
      <c r="H978" s="131" t="s">
        <v>143</v>
      </c>
      <c r="I978" s="137"/>
      <c r="J978" s="137"/>
      <c r="K978" s="137"/>
      <c r="L978" s="117"/>
    </row>
    <row r="979" spans="1:12" s="118" customFormat="1" ht="20.25" customHeight="1" x14ac:dyDescent="0.25">
      <c r="A979" s="128"/>
      <c r="B979" s="135"/>
      <c r="C979" s="135"/>
      <c r="D979" s="135"/>
      <c r="E979" s="11"/>
      <c r="F979" s="175">
        <v>312130</v>
      </c>
      <c r="G979" s="176" t="s">
        <v>41</v>
      </c>
      <c r="H979" s="177" t="s">
        <v>143</v>
      </c>
      <c r="I979" s="178"/>
      <c r="J979" s="178"/>
      <c r="K979" s="178"/>
      <c r="L979" s="117"/>
    </row>
    <row r="980" spans="1:12" s="118" customFormat="1" ht="20.25" customHeight="1" x14ac:dyDescent="0.25">
      <c r="A980" s="128"/>
      <c r="B980" s="135"/>
      <c r="C980" s="135"/>
      <c r="D980" s="135"/>
      <c r="E980" s="90">
        <v>31214</v>
      </c>
      <c r="F980" s="131"/>
      <c r="G980" s="12" t="s">
        <v>41</v>
      </c>
      <c r="H980" s="131" t="s">
        <v>144</v>
      </c>
      <c r="I980" s="137"/>
      <c r="J980" s="137"/>
      <c r="K980" s="137"/>
      <c r="L980" s="117"/>
    </row>
    <row r="981" spans="1:12" s="118" customFormat="1" ht="20.25" customHeight="1" x14ac:dyDescent="0.25">
      <c r="A981" s="128"/>
      <c r="B981" s="135"/>
      <c r="C981" s="135"/>
      <c r="D981" s="135"/>
      <c r="E981" s="11"/>
      <c r="F981" s="175">
        <v>312140</v>
      </c>
      <c r="G981" s="176" t="s">
        <v>41</v>
      </c>
      <c r="H981" s="177" t="s">
        <v>144</v>
      </c>
      <c r="I981" s="178"/>
      <c r="J981" s="178"/>
      <c r="K981" s="178"/>
      <c r="L981" s="117"/>
    </row>
    <row r="982" spans="1:12" s="118" customFormat="1" ht="20.25" customHeight="1" x14ac:dyDescent="0.25">
      <c r="A982" s="128"/>
      <c r="B982" s="135"/>
      <c r="C982" s="135"/>
      <c r="D982" s="135"/>
      <c r="E982" s="90">
        <v>31215</v>
      </c>
      <c r="F982" s="131"/>
      <c r="G982" s="12" t="s">
        <v>41</v>
      </c>
      <c r="H982" s="131" t="s">
        <v>145</v>
      </c>
      <c r="I982" s="137"/>
      <c r="J982" s="137"/>
      <c r="K982" s="137"/>
      <c r="L982" s="117"/>
    </row>
    <row r="983" spans="1:12" s="118" customFormat="1" ht="20.25" customHeight="1" x14ac:dyDescent="0.25">
      <c r="A983" s="128"/>
      <c r="B983" s="135"/>
      <c r="C983" s="135"/>
      <c r="D983" s="135"/>
      <c r="E983" s="11"/>
      <c r="F983" s="175">
        <v>312150</v>
      </c>
      <c r="G983" s="176" t="s">
        <v>41</v>
      </c>
      <c r="H983" s="177" t="s">
        <v>145</v>
      </c>
      <c r="I983" s="178"/>
      <c r="J983" s="178"/>
      <c r="K983" s="178"/>
      <c r="L983" s="117"/>
    </row>
    <row r="984" spans="1:12" s="118" customFormat="1" ht="20.25" customHeight="1" x14ac:dyDescent="0.25">
      <c r="A984" s="128"/>
      <c r="B984" s="135"/>
      <c r="C984" s="135"/>
      <c r="D984" s="135"/>
      <c r="E984" s="90">
        <v>31219</v>
      </c>
      <c r="F984" s="131"/>
      <c r="G984" s="12" t="s">
        <v>41</v>
      </c>
      <c r="H984" s="131" t="s">
        <v>147</v>
      </c>
      <c r="I984" s="137"/>
      <c r="J984" s="137"/>
      <c r="K984" s="137"/>
      <c r="L984" s="117"/>
    </row>
    <row r="985" spans="1:12" s="118" customFormat="1" ht="20.25" customHeight="1" x14ac:dyDescent="0.25">
      <c r="A985" s="128"/>
      <c r="B985" s="135"/>
      <c r="C985" s="135"/>
      <c r="D985" s="135"/>
      <c r="E985" s="11"/>
      <c r="F985" s="175">
        <v>312190</v>
      </c>
      <c r="G985" s="176" t="s">
        <v>41</v>
      </c>
      <c r="H985" s="177" t="s">
        <v>147</v>
      </c>
      <c r="I985" s="178"/>
      <c r="J985" s="178"/>
      <c r="K985" s="178"/>
      <c r="L985" s="117"/>
    </row>
    <row r="986" spans="1:12" s="118" customFormat="1" ht="20.25" customHeight="1" x14ac:dyDescent="0.25">
      <c r="A986" s="128"/>
      <c r="B986" s="135"/>
      <c r="C986" s="135">
        <v>313</v>
      </c>
      <c r="D986" s="135"/>
      <c r="E986" s="135"/>
      <c r="F986" s="136"/>
      <c r="G986" s="12" t="s">
        <v>41</v>
      </c>
      <c r="H986" s="131" t="s">
        <v>149</v>
      </c>
      <c r="I986" s="137">
        <f>I987+I992</f>
        <v>500</v>
      </c>
      <c r="J986" s="137">
        <f>J987+J992</f>
        <v>0</v>
      </c>
      <c r="K986" s="137">
        <f>K987+K992</f>
        <v>500</v>
      </c>
      <c r="L986" s="117"/>
    </row>
    <row r="987" spans="1:12" s="118" customFormat="1" ht="20.25" customHeight="1" x14ac:dyDescent="0.25">
      <c r="A987" s="128"/>
      <c r="B987" s="135"/>
      <c r="C987" s="135"/>
      <c r="D987" s="135">
        <v>3132</v>
      </c>
      <c r="E987" s="135"/>
      <c r="F987" s="136"/>
      <c r="G987" s="12" t="s">
        <v>41</v>
      </c>
      <c r="H987" s="131" t="s">
        <v>150</v>
      </c>
      <c r="I987" s="137">
        <f>I988+I990</f>
        <v>500</v>
      </c>
      <c r="J987" s="137">
        <f>J988+J990</f>
        <v>0</v>
      </c>
      <c r="K987" s="137">
        <f>K988+K990</f>
        <v>500</v>
      </c>
      <c r="L987" s="117"/>
    </row>
    <row r="988" spans="1:12" s="118" customFormat="1" ht="20.25" customHeight="1" x14ac:dyDescent="0.25">
      <c r="A988" s="128"/>
      <c r="B988" s="135"/>
      <c r="C988" s="135"/>
      <c r="D988" s="135"/>
      <c r="E988" s="90">
        <v>31321</v>
      </c>
      <c r="F988" s="131"/>
      <c r="G988" s="12" t="s">
        <v>41</v>
      </c>
      <c r="H988" s="131" t="s">
        <v>150</v>
      </c>
      <c r="I988" s="137">
        <f>I989</f>
        <v>500</v>
      </c>
      <c r="J988" s="137">
        <f>J989</f>
        <v>0</v>
      </c>
      <c r="K988" s="137">
        <f>K989</f>
        <v>500</v>
      </c>
      <c r="L988" s="117"/>
    </row>
    <row r="989" spans="1:12" s="118" customFormat="1" ht="20.25" customHeight="1" x14ac:dyDescent="0.25">
      <c r="A989" s="128"/>
      <c r="B989" s="135"/>
      <c r="C989" s="135"/>
      <c r="D989" s="135"/>
      <c r="E989" s="11"/>
      <c r="F989" s="175">
        <v>313210</v>
      </c>
      <c r="G989" s="176" t="s">
        <v>41</v>
      </c>
      <c r="H989" s="177" t="s">
        <v>150</v>
      </c>
      <c r="I989" s="178">
        <v>500</v>
      </c>
      <c r="J989" s="178">
        <f>K989-I989</f>
        <v>0</v>
      </c>
      <c r="K989" s="182">
        <v>500</v>
      </c>
      <c r="L989" s="117"/>
    </row>
    <row r="990" spans="1:12" s="118" customFormat="1" ht="20.25" customHeight="1" x14ac:dyDescent="0.25">
      <c r="A990" s="128"/>
      <c r="B990" s="135"/>
      <c r="C990" s="135"/>
      <c r="D990" s="135"/>
      <c r="E990" s="90">
        <v>31322</v>
      </c>
      <c r="F990" s="131"/>
      <c r="G990" s="12" t="s">
        <v>41</v>
      </c>
      <c r="H990" s="131" t="s">
        <v>270</v>
      </c>
      <c r="I990" s="137">
        <f>I991</f>
        <v>0</v>
      </c>
      <c r="J990" s="137">
        <f>J991</f>
        <v>0</v>
      </c>
      <c r="K990" s="137">
        <f>K991</f>
        <v>0</v>
      </c>
      <c r="L990" s="117"/>
    </row>
    <row r="991" spans="1:12" s="118" customFormat="1" ht="20.25" customHeight="1" x14ac:dyDescent="0.25">
      <c r="A991" s="128"/>
      <c r="B991" s="135"/>
      <c r="C991" s="135"/>
      <c r="D991" s="135"/>
      <c r="E991" s="11"/>
      <c r="F991" s="175">
        <v>313220</v>
      </c>
      <c r="G991" s="176" t="s">
        <v>41</v>
      </c>
      <c r="H991" s="177" t="s">
        <v>270</v>
      </c>
      <c r="I991" s="178">
        <v>0</v>
      </c>
      <c r="J991" s="178">
        <f>K991-I991</f>
        <v>0</v>
      </c>
      <c r="K991" s="178">
        <v>0</v>
      </c>
      <c r="L991" s="117"/>
    </row>
    <row r="992" spans="1:12" s="118" customFormat="1" ht="20.25" customHeight="1" x14ac:dyDescent="0.25">
      <c r="A992" s="128"/>
      <c r="B992" s="135"/>
      <c r="C992" s="135"/>
      <c r="D992" s="135">
        <v>3133</v>
      </c>
      <c r="E992" s="11"/>
      <c r="F992" s="131"/>
      <c r="G992" s="12" t="s">
        <v>41</v>
      </c>
      <c r="H992" s="131" t="s">
        <v>271</v>
      </c>
      <c r="I992" s="137">
        <f t="shared" ref="I992:K993" si="180">I993</f>
        <v>0</v>
      </c>
      <c r="J992" s="137">
        <f t="shared" si="180"/>
        <v>0</v>
      </c>
      <c r="K992" s="137">
        <f t="shared" si="180"/>
        <v>0</v>
      </c>
      <c r="L992" s="117"/>
    </row>
    <row r="993" spans="1:12" s="118" customFormat="1" ht="20.25" customHeight="1" x14ac:dyDescent="0.25">
      <c r="A993" s="128"/>
      <c r="B993" s="135"/>
      <c r="C993" s="135"/>
      <c r="D993" s="135"/>
      <c r="E993" s="90">
        <v>31332</v>
      </c>
      <c r="F993" s="131"/>
      <c r="G993" s="12" t="s">
        <v>41</v>
      </c>
      <c r="H993" s="131" t="s">
        <v>271</v>
      </c>
      <c r="I993" s="137">
        <f t="shared" si="180"/>
        <v>0</v>
      </c>
      <c r="J993" s="137">
        <f t="shared" si="180"/>
        <v>0</v>
      </c>
      <c r="K993" s="137">
        <f t="shared" si="180"/>
        <v>0</v>
      </c>
      <c r="L993" s="117"/>
    </row>
    <row r="994" spans="1:12" s="118" customFormat="1" ht="20.25" customHeight="1" x14ac:dyDescent="0.25">
      <c r="A994" s="128"/>
      <c r="B994" s="135"/>
      <c r="C994" s="135"/>
      <c r="D994" s="135"/>
      <c r="E994" s="11"/>
      <c r="F994" s="175">
        <v>313320</v>
      </c>
      <c r="G994" s="176" t="s">
        <v>41</v>
      </c>
      <c r="H994" s="177" t="s">
        <v>271</v>
      </c>
      <c r="I994" s="178">
        <v>0</v>
      </c>
      <c r="J994" s="178">
        <f>K994-I994</f>
        <v>0</v>
      </c>
      <c r="K994" s="178">
        <v>0</v>
      </c>
      <c r="L994" s="117"/>
    </row>
    <row r="995" spans="1:12" s="118" customFormat="1" ht="23.1" customHeight="1" x14ac:dyDescent="0.25">
      <c r="A995" s="128"/>
      <c r="B995" s="128">
        <v>32</v>
      </c>
      <c r="C995" s="128"/>
      <c r="D995" s="128"/>
      <c r="E995" s="128"/>
      <c r="F995" s="128"/>
      <c r="G995" s="179" t="s">
        <v>41</v>
      </c>
      <c r="H995" s="131" t="s">
        <v>7</v>
      </c>
      <c r="I995" s="132">
        <f>I1012+I1035</f>
        <v>2130</v>
      </c>
      <c r="J995" s="132">
        <f>J1012+J1035</f>
        <v>0</v>
      </c>
      <c r="K995" s="132">
        <f>K1012+K1035</f>
        <v>2130</v>
      </c>
      <c r="L995" s="117"/>
    </row>
    <row r="996" spans="1:12" s="118" customFormat="1" ht="20.25" customHeight="1" x14ac:dyDescent="0.25">
      <c r="A996" s="128"/>
      <c r="B996" s="135"/>
      <c r="C996" s="135">
        <v>321</v>
      </c>
      <c r="D996" s="135"/>
      <c r="E996" s="11"/>
      <c r="F996" s="131"/>
      <c r="G996" s="12" t="s">
        <v>41</v>
      </c>
      <c r="H996" s="131" t="s">
        <v>151</v>
      </c>
      <c r="I996" s="137">
        <f>I997+I1006</f>
        <v>0</v>
      </c>
      <c r="J996" s="137">
        <f>J997+J1006</f>
        <v>0</v>
      </c>
      <c r="K996" s="137">
        <f>K997+K1006</f>
        <v>0</v>
      </c>
      <c r="L996" s="117"/>
    </row>
    <row r="997" spans="1:12" s="118" customFormat="1" ht="20.25" customHeight="1" x14ac:dyDescent="0.25">
      <c r="A997" s="128"/>
      <c r="B997" s="135"/>
      <c r="C997" s="135"/>
      <c r="D997" s="135">
        <v>3211</v>
      </c>
      <c r="E997" s="11"/>
      <c r="F997" s="131"/>
      <c r="G997" s="12" t="s">
        <v>41</v>
      </c>
      <c r="H997" s="131" t="s">
        <v>152</v>
      </c>
      <c r="I997" s="137">
        <f t="shared" ref="I997:K998" si="181">I998</f>
        <v>0</v>
      </c>
      <c r="J997" s="137">
        <f t="shared" si="181"/>
        <v>0</v>
      </c>
      <c r="K997" s="137">
        <f t="shared" si="181"/>
        <v>0</v>
      </c>
      <c r="L997" s="117"/>
    </row>
    <row r="998" spans="1:12" s="118" customFormat="1" ht="20.25" customHeight="1" x14ac:dyDescent="0.25">
      <c r="A998" s="128"/>
      <c r="B998" s="135"/>
      <c r="C998" s="135"/>
      <c r="D998" s="135"/>
      <c r="E998" s="90">
        <v>32111</v>
      </c>
      <c r="F998" s="131"/>
      <c r="G998" s="12" t="s">
        <v>41</v>
      </c>
      <c r="H998" s="131" t="s">
        <v>153</v>
      </c>
      <c r="I998" s="137">
        <f t="shared" si="181"/>
        <v>0</v>
      </c>
      <c r="J998" s="137">
        <f t="shared" si="181"/>
        <v>0</v>
      </c>
      <c r="K998" s="137">
        <f t="shared" si="181"/>
        <v>0</v>
      </c>
      <c r="L998" s="117"/>
    </row>
    <row r="999" spans="1:12" s="118" customFormat="1" ht="20.25" customHeight="1" x14ac:dyDescent="0.25">
      <c r="A999" s="128"/>
      <c r="B999" s="135"/>
      <c r="C999" s="135"/>
      <c r="D999" s="135"/>
      <c r="E999" s="11"/>
      <c r="F999" s="175">
        <v>321110</v>
      </c>
      <c r="G999" s="176" t="s">
        <v>41</v>
      </c>
      <c r="H999" s="177" t="s">
        <v>153</v>
      </c>
      <c r="I999" s="178">
        <v>0</v>
      </c>
      <c r="J999" s="178">
        <v>0</v>
      </c>
      <c r="K999" s="178">
        <f>I999+J999</f>
        <v>0</v>
      </c>
      <c r="L999" s="117"/>
    </row>
    <row r="1000" spans="1:12" s="118" customFormat="1" ht="20.25" customHeight="1" x14ac:dyDescent="0.25">
      <c r="A1000" s="128"/>
      <c r="B1000" s="135"/>
      <c r="C1000" s="135"/>
      <c r="D1000" s="135"/>
      <c r="E1000" s="90">
        <v>32113</v>
      </c>
      <c r="F1000" s="131"/>
      <c r="G1000" s="12" t="s">
        <v>41</v>
      </c>
      <c r="H1000" s="131" t="s">
        <v>154</v>
      </c>
      <c r="I1000" s="137">
        <v>0</v>
      </c>
      <c r="J1000" s="137">
        <v>0</v>
      </c>
      <c r="K1000" s="137">
        <v>0</v>
      </c>
      <c r="L1000" s="117"/>
    </row>
    <row r="1001" spans="1:12" s="118" customFormat="1" ht="20.25" customHeight="1" x14ac:dyDescent="0.25">
      <c r="A1001" s="128"/>
      <c r="B1001" s="135"/>
      <c r="C1001" s="135"/>
      <c r="D1001" s="135"/>
      <c r="E1001" s="11"/>
      <c r="F1001" s="175">
        <v>321130</v>
      </c>
      <c r="G1001" s="176" t="s">
        <v>41</v>
      </c>
      <c r="H1001" s="177" t="s">
        <v>154</v>
      </c>
      <c r="I1001" s="178">
        <v>0</v>
      </c>
      <c r="J1001" s="178">
        <v>0</v>
      </c>
      <c r="K1001" s="178">
        <f>I1001+J1001</f>
        <v>0</v>
      </c>
      <c r="L1001" s="117"/>
    </row>
    <row r="1002" spans="1:12" s="118" customFormat="1" ht="20.25" customHeight="1" x14ac:dyDescent="0.25">
      <c r="A1002" s="128"/>
      <c r="B1002" s="135"/>
      <c r="C1002" s="135"/>
      <c r="D1002" s="135"/>
      <c r="E1002" s="90">
        <v>32115</v>
      </c>
      <c r="F1002" s="131"/>
      <c r="G1002" s="12" t="s">
        <v>41</v>
      </c>
      <c r="H1002" s="131" t="s">
        <v>155</v>
      </c>
      <c r="I1002" s="137">
        <v>0</v>
      </c>
      <c r="J1002" s="137">
        <v>0</v>
      </c>
      <c r="K1002" s="137">
        <v>0</v>
      </c>
      <c r="L1002" s="117"/>
    </row>
    <row r="1003" spans="1:12" s="118" customFormat="1" ht="20.25" customHeight="1" x14ac:dyDescent="0.25">
      <c r="A1003" s="128"/>
      <c r="B1003" s="135"/>
      <c r="C1003" s="135"/>
      <c r="D1003" s="135"/>
      <c r="E1003" s="11"/>
      <c r="F1003" s="175">
        <v>321150</v>
      </c>
      <c r="G1003" s="176" t="s">
        <v>41</v>
      </c>
      <c r="H1003" s="177" t="s">
        <v>155</v>
      </c>
      <c r="I1003" s="178">
        <v>0</v>
      </c>
      <c r="J1003" s="178">
        <v>0</v>
      </c>
      <c r="K1003" s="178">
        <f>I1003+J1003</f>
        <v>0</v>
      </c>
      <c r="L1003" s="117"/>
    </row>
    <row r="1004" spans="1:12" s="118" customFormat="1" ht="20.25" customHeight="1" x14ac:dyDescent="0.25">
      <c r="A1004" s="128"/>
      <c r="B1004" s="135"/>
      <c r="C1004" s="135"/>
      <c r="D1004" s="135"/>
      <c r="E1004" s="90">
        <v>32119</v>
      </c>
      <c r="F1004" s="131"/>
      <c r="G1004" s="12" t="s">
        <v>41</v>
      </c>
      <c r="H1004" s="131" t="s">
        <v>156</v>
      </c>
      <c r="I1004" s="137">
        <v>0</v>
      </c>
      <c r="J1004" s="137">
        <v>0</v>
      </c>
      <c r="K1004" s="137">
        <v>0</v>
      </c>
      <c r="L1004" s="117"/>
    </row>
    <row r="1005" spans="1:12" s="118" customFormat="1" ht="20.25" customHeight="1" x14ac:dyDescent="0.25">
      <c r="A1005" s="128"/>
      <c r="B1005" s="135"/>
      <c r="C1005" s="135"/>
      <c r="D1005" s="135"/>
      <c r="E1005" s="11"/>
      <c r="F1005" s="175">
        <v>321190</v>
      </c>
      <c r="G1005" s="176" t="s">
        <v>41</v>
      </c>
      <c r="H1005" s="177" t="s">
        <v>156</v>
      </c>
      <c r="I1005" s="178">
        <v>0</v>
      </c>
      <c r="J1005" s="178">
        <v>0</v>
      </c>
      <c r="K1005" s="178">
        <f>I1005+J1005</f>
        <v>0</v>
      </c>
      <c r="L1005" s="117"/>
    </row>
    <row r="1006" spans="1:12" s="118" customFormat="1" ht="20.25" customHeight="1" x14ac:dyDescent="0.25">
      <c r="A1006" s="128"/>
      <c r="B1006" s="135"/>
      <c r="C1006" s="135"/>
      <c r="D1006" s="135">
        <v>3213</v>
      </c>
      <c r="E1006" s="11"/>
      <c r="F1006" s="131"/>
      <c r="G1006" s="12" t="s">
        <v>41</v>
      </c>
      <c r="H1006" s="131" t="s">
        <v>160</v>
      </c>
      <c r="I1006" s="137">
        <f t="shared" ref="I1006:K1007" si="182">I1007</f>
        <v>0</v>
      </c>
      <c r="J1006" s="137">
        <f t="shared" si="182"/>
        <v>0</v>
      </c>
      <c r="K1006" s="137">
        <f t="shared" si="182"/>
        <v>0</v>
      </c>
      <c r="L1006" s="117"/>
    </row>
    <row r="1007" spans="1:12" s="118" customFormat="1" ht="20.25" customHeight="1" x14ac:dyDescent="0.25">
      <c r="A1007" s="128"/>
      <c r="B1007" s="135"/>
      <c r="C1007" s="135"/>
      <c r="D1007" s="135"/>
      <c r="E1007" s="90">
        <v>32131</v>
      </c>
      <c r="F1007" s="131"/>
      <c r="G1007" s="12" t="s">
        <v>41</v>
      </c>
      <c r="H1007" s="131" t="s">
        <v>161</v>
      </c>
      <c r="I1007" s="137">
        <f t="shared" si="182"/>
        <v>0</v>
      </c>
      <c r="J1007" s="137">
        <f t="shared" si="182"/>
        <v>0</v>
      </c>
      <c r="K1007" s="137">
        <f t="shared" si="182"/>
        <v>0</v>
      </c>
      <c r="L1007" s="117"/>
    </row>
    <row r="1008" spans="1:12" s="118" customFormat="1" ht="20.25" customHeight="1" x14ac:dyDescent="0.25">
      <c r="A1008" s="128"/>
      <c r="B1008" s="135"/>
      <c r="C1008" s="135"/>
      <c r="D1008" s="135"/>
      <c r="E1008" s="11"/>
      <c r="F1008" s="175">
        <v>321310</v>
      </c>
      <c r="G1008" s="176" t="s">
        <v>41</v>
      </c>
      <c r="H1008" s="177" t="s">
        <v>162</v>
      </c>
      <c r="I1008" s="178">
        <v>0</v>
      </c>
      <c r="J1008" s="178">
        <v>0</v>
      </c>
      <c r="K1008" s="178">
        <f>I1008+J1008</f>
        <v>0</v>
      </c>
      <c r="L1008" s="117"/>
    </row>
    <row r="1009" spans="1:12" s="118" customFormat="1" ht="20.25" customHeight="1" x14ac:dyDescent="0.25">
      <c r="A1009" s="128"/>
      <c r="B1009" s="135"/>
      <c r="C1009" s="135"/>
      <c r="D1009" s="135"/>
      <c r="E1009" s="11"/>
      <c r="F1009" s="175">
        <v>321311</v>
      </c>
      <c r="G1009" s="176" t="s">
        <v>41</v>
      </c>
      <c r="H1009" s="177" t="s">
        <v>163</v>
      </c>
      <c r="I1009" s="178">
        <v>0</v>
      </c>
      <c r="J1009" s="178">
        <v>0</v>
      </c>
      <c r="K1009" s="178">
        <f>I1009+J1009</f>
        <v>0</v>
      </c>
      <c r="L1009" s="117"/>
    </row>
    <row r="1010" spans="1:12" s="118" customFormat="1" ht="20.25" customHeight="1" x14ac:dyDescent="0.25">
      <c r="A1010" s="128"/>
      <c r="B1010" s="135"/>
      <c r="C1010" s="135"/>
      <c r="D1010" s="135"/>
      <c r="E1010" s="90">
        <v>32132</v>
      </c>
      <c r="F1010" s="131"/>
      <c r="G1010" s="12" t="s">
        <v>41</v>
      </c>
      <c r="H1010" s="131" t="s">
        <v>164</v>
      </c>
      <c r="I1010" s="137">
        <v>0</v>
      </c>
      <c r="J1010" s="137">
        <v>0</v>
      </c>
      <c r="K1010" s="137">
        <v>0</v>
      </c>
      <c r="L1010" s="117"/>
    </row>
    <row r="1011" spans="1:12" s="118" customFormat="1" ht="20.25" customHeight="1" x14ac:dyDescent="0.25">
      <c r="A1011" s="128"/>
      <c r="B1011" s="135"/>
      <c r="C1011" s="135"/>
      <c r="D1011" s="135"/>
      <c r="E1011" s="11"/>
      <c r="F1011" s="175">
        <v>321320</v>
      </c>
      <c r="G1011" s="176" t="s">
        <v>41</v>
      </c>
      <c r="H1011" s="177" t="s">
        <v>164</v>
      </c>
      <c r="I1011" s="178">
        <v>0</v>
      </c>
      <c r="J1011" s="178">
        <v>0</v>
      </c>
      <c r="K1011" s="178">
        <f>I1011+J1011</f>
        <v>0</v>
      </c>
      <c r="L1011" s="117"/>
    </row>
    <row r="1012" spans="1:12" s="118" customFormat="1" ht="20.25" customHeight="1" x14ac:dyDescent="0.25">
      <c r="A1012" s="128"/>
      <c r="B1012" s="135"/>
      <c r="C1012" s="135">
        <v>322</v>
      </c>
      <c r="D1012" s="135"/>
      <c r="E1012" s="11"/>
      <c r="F1012" s="131"/>
      <c r="G1012" s="12" t="s">
        <v>41</v>
      </c>
      <c r="H1012" s="131" t="s">
        <v>165</v>
      </c>
      <c r="I1012" s="137">
        <f>I1013+I1023+I1028</f>
        <v>1380</v>
      </c>
      <c r="J1012" s="137">
        <f>J1013+J1023+J1028</f>
        <v>0</v>
      </c>
      <c r="K1012" s="137">
        <f>K1013+K1023+K1028</f>
        <v>1380</v>
      </c>
      <c r="L1012" s="117"/>
    </row>
    <row r="1013" spans="1:12" s="118" customFormat="1" ht="20.25" customHeight="1" x14ac:dyDescent="0.25">
      <c r="A1013" s="128"/>
      <c r="B1013" s="135"/>
      <c r="C1013" s="135"/>
      <c r="D1013" s="135">
        <v>3221</v>
      </c>
      <c r="E1013" s="11"/>
      <c r="F1013" s="131"/>
      <c r="G1013" s="12" t="s">
        <v>41</v>
      </c>
      <c r="H1013" s="131" t="s">
        <v>166</v>
      </c>
      <c r="I1013" s="137">
        <f>I1014+I1019+I1021</f>
        <v>350</v>
      </c>
      <c r="J1013" s="137">
        <f>J1014+J1019+J1021</f>
        <v>0</v>
      </c>
      <c r="K1013" s="137">
        <f>K1014+K1019+K1021</f>
        <v>350</v>
      </c>
      <c r="L1013" s="117"/>
    </row>
    <row r="1014" spans="1:12" s="118" customFormat="1" ht="20.25" customHeight="1" x14ac:dyDescent="0.25">
      <c r="A1014" s="128"/>
      <c r="B1014" s="135"/>
      <c r="C1014" s="135"/>
      <c r="D1014" s="135"/>
      <c r="E1014" s="90">
        <v>32211</v>
      </c>
      <c r="F1014" s="131"/>
      <c r="G1014" s="12" t="s">
        <v>41</v>
      </c>
      <c r="H1014" s="131" t="s">
        <v>167</v>
      </c>
      <c r="I1014" s="137">
        <f>I1016+I1015</f>
        <v>100</v>
      </c>
      <c r="J1014" s="137">
        <f>J1016+J1015</f>
        <v>0</v>
      </c>
      <c r="K1014" s="137">
        <f>K1016+K1015</f>
        <v>100</v>
      </c>
      <c r="L1014" s="117"/>
    </row>
    <row r="1015" spans="1:12" s="118" customFormat="1" ht="20.25" customHeight="1" x14ac:dyDescent="0.25">
      <c r="A1015" s="128"/>
      <c r="B1015" s="135"/>
      <c r="C1015" s="135"/>
      <c r="D1015" s="135"/>
      <c r="E1015" s="11"/>
      <c r="F1015" s="175">
        <v>322110</v>
      </c>
      <c r="G1015" s="176" t="s">
        <v>41</v>
      </c>
      <c r="H1015" s="177" t="s">
        <v>167</v>
      </c>
      <c r="I1015" s="178">
        <v>50</v>
      </c>
      <c r="J1015" s="178">
        <f>K1015-I1015</f>
        <v>0</v>
      </c>
      <c r="K1015" s="182">
        <v>50</v>
      </c>
      <c r="L1015" s="117"/>
    </row>
    <row r="1016" spans="1:12" s="118" customFormat="1" ht="20.25" customHeight="1" x14ac:dyDescent="0.25">
      <c r="A1016" s="128"/>
      <c r="B1016" s="135"/>
      <c r="C1016" s="135"/>
      <c r="D1016" s="135"/>
      <c r="E1016" s="11"/>
      <c r="F1016" s="175">
        <v>322111</v>
      </c>
      <c r="G1016" s="176" t="s">
        <v>41</v>
      </c>
      <c r="H1016" s="177" t="s">
        <v>169</v>
      </c>
      <c r="I1016" s="178">
        <v>50</v>
      </c>
      <c r="J1016" s="178">
        <f>K1016-I1016</f>
        <v>0</v>
      </c>
      <c r="K1016" s="182">
        <v>50</v>
      </c>
      <c r="L1016" s="117"/>
    </row>
    <row r="1017" spans="1:12" s="118" customFormat="1" ht="20.25" customHeight="1" x14ac:dyDescent="0.25">
      <c r="A1017" s="128"/>
      <c r="B1017" s="135"/>
      <c r="C1017" s="135"/>
      <c r="D1017" s="135"/>
      <c r="E1017" s="90">
        <v>32212</v>
      </c>
      <c r="F1017" s="131"/>
      <c r="G1017" s="12" t="s">
        <v>41</v>
      </c>
      <c r="H1017" s="131" t="s">
        <v>174</v>
      </c>
      <c r="I1017" s="137">
        <v>0</v>
      </c>
      <c r="J1017" s="137">
        <v>0</v>
      </c>
      <c r="K1017" s="137">
        <v>0</v>
      </c>
      <c r="L1017" s="117"/>
    </row>
    <row r="1018" spans="1:12" s="118" customFormat="1" ht="20.25" customHeight="1" x14ac:dyDescent="0.25">
      <c r="A1018" s="128"/>
      <c r="B1018" s="135"/>
      <c r="C1018" s="135"/>
      <c r="D1018" s="135"/>
      <c r="E1018" s="11"/>
      <c r="F1018" s="175">
        <v>322120</v>
      </c>
      <c r="G1018" s="176" t="s">
        <v>41</v>
      </c>
      <c r="H1018" s="177" t="s">
        <v>174</v>
      </c>
      <c r="I1018" s="178">
        <v>0</v>
      </c>
      <c r="J1018" s="178">
        <v>0</v>
      </c>
      <c r="K1018" s="178">
        <f>I1018+J1018</f>
        <v>0</v>
      </c>
      <c r="L1018" s="117"/>
    </row>
    <row r="1019" spans="1:12" s="118" customFormat="1" ht="20.25" customHeight="1" x14ac:dyDescent="0.25">
      <c r="A1019" s="128"/>
      <c r="B1019" s="135"/>
      <c r="C1019" s="135"/>
      <c r="D1019" s="135"/>
      <c r="E1019" s="90">
        <v>32214</v>
      </c>
      <c r="F1019" s="131"/>
      <c r="G1019" s="12" t="s">
        <v>41</v>
      </c>
      <c r="H1019" s="131" t="s">
        <v>175</v>
      </c>
      <c r="I1019" s="137">
        <f>I1020</f>
        <v>120</v>
      </c>
      <c r="J1019" s="137">
        <f>J1020</f>
        <v>0</v>
      </c>
      <c r="K1019" s="137">
        <f>K1020</f>
        <v>120</v>
      </c>
      <c r="L1019" s="117"/>
    </row>
    <row r="1020" spans="1:12" s="118" customFormat="1" ht="20.25" customHeight="1" x14ac:dyDescent="0.25">
      <c r="A1020" s="128"/>
      <c r="B1020" s="135"/>
      <c r="C1020" s="135"/>
      <c r="D1020" s="135"/>
      <c r="E1020" s="11"/>
      <c r="F1020" s="175">
        <v>322140</v>
      </c>
      <c r="G1020" s="176" t="s">
        <v>41</v>
      </c>
      <c r="H1020" s="177" t="s">
        <v>175</v>
      </c>
      <c r="I1020" s="178">
        <v>120</v>
      </c>
      <c r="J1020" s="178">
        <f>K1020-I1020</f>
        <v>0</v>
      </c>
      <c r="K1020" s="182">
        <v>120</v>
      </c>
      <c r="L1020" s="117"/>
    </row>
    <row r="1021" spans="1:12" s="118" customFormat="1" ht="20.25" customHeight="1" x14ac:dyDescent="0.25">
      <c r="A1021" s="128"/>
      <c r="B1021" s="135"/>
      <c r="C1021" s="135"/>
      <c r="D1021" s="135"/>
      <c r="E1021" s="90">
        <v>32216</v>
      </c>
      <c r="F1021" s="131"/>
      <c r="G1021" s="12" t="s">
        <v>41</v>
      </c>
      <c r="H1021" s="131" t="s">
        <v>176</v>
      </c>
      <c r="I1021" s="137">
        <f>I1022</f>
        <v>130</v>
      </c>
      <c r="J1021" s="137">
        <f>J1022</f>
        <v>0</v>
      </c>
      <c r="K1021" s="137">
        <f>K1022</f>
        <v>130</v>
      </c>
      <c r="L1021" s="117"/>
    </row>
    <row r="1022" spans="1:12" s="118" customFormat="1" ht="20.25" customHeight="1" x14ac:dyDescent="0.25">
      <c r="A1022" s="128"/>
      <c r="B1022" s="135"/>
      <c r="C1022" s="135"/>
      <c r="D1022" s="135"/>
      <c r="E1022" s="11"/>
      <c r="F1022" s="175">
        <v>322160</v>
      </c>
      <c r="G1022" s="176" t="s">
        <v>41</v>
      </c>
      <c r="H1022" s="177" t="s">
        <v>176</v>
      </c>
      <c r="I1022" s="178">
        <v>130</v>
      </c>
      <c r="J1022" s="178">
        <f>K1022-I1022</f>
        <v>0</v>
      </c>
      <c r="K1022" s="182">
        <v>130</v>
      </c>
      <c r="L1022" s="117"/>
    </row>
    <row r="1023" spans="1:12" s="118" customFormat="1" ht="20.25" customHeight="1" x14ac:dyDescent="0.25">
      <c r="A1023" s="128"/>
      <c r="B1023" s="135"/>
      <c r="C1023" s="135"/>
      <c r="D1023" s="135">
        <v>3222</v>
      </c>
      <c r="E1023" s="11"/>
      <c r="F1023" s="131"/>
      <c r="G1023" s="12" t="s">
        <v>41</v>
      </c>
      <c r="H1023" s="131" t="s">
        <v>178</v>
      </c>
      <c r="I1023" s="137">
        <f>I1024+I1026</f>
        <v>80</v>
      </c>
      <c r="J1023" s="137">
        <f>J1024+J1026</f>
        <v>0</v>
      </c>
      <c r="K1023" s="137">
        <f>K1024+K1026</f>
        <v>80</v>
      </c>
      <c r="L1023" s="117"/>
    </row>
    <row r="1024" spans="1:12" s="118" customFormat="1" ht="20.25" customHeight="1" x14ac:dyDescent="0.25">
      <c r="A1024" s="128"/>
      <c r="B1024" s="135"/>
      <c r="C1024" s="135"/>
      <c r="D1024" s="135"/>
      <c r="E1024" s="90">
        <v>32221</v>
      </c>
      <c r="F1024" s="131"/>
      <c r="G1024" s="12" t="s">
        <v>41</v>
      </c>
      <c r="H1024" s="131" t="s">
        <v>179</v>
      </c>
      <c r="I1024" s="137">
        <f>I1025</f>
        <v>0</v>
      </c>
      <c r="J1024" s="137">
        <f>J1025</f>
        <v>0</v>
      </c>
      <c r="K1024" s="137">
        <f>K1025</f>
        <v>0</v>
      </c>
      <c r="L1024" s="117"/>
    </row>
    <row r="1025" spans="1:12" s="118" customFormat="1" ht="20.25" customHeight="1" x14ac:dyDescent="0.25">
      <c r="A1025" s="128"/>
      <c r="B1025" s="135"/>
      <c r="C1025" s="135"/>
      <c r="D1025" s="135"/>
      <c r="E1025" s="11"/>
      <c r="F1025" s="175">
        <v>322210</v>
      </c>
      <c r="G1025" s="176" t="s">
        <v>41</v>
      </c>
      <c r="H1025" s="177" t="s">
        <v>179</v>
      </c>
      <c r="I1025" s="178">
        <v>0</v>
      </c>
      <c r="J1025" s="178">
        <v>0</v>
      </c>
      <c r="K1025" s="178">
        <f>I1025+J1025</f>
        <v>0</v>
      </c>
      <c r="L1025" s="117"/>
    </row>
    <row r="1026" spans="1:12" s="118" customFormat="1" ht="20.25" customHeight="1" x14ac:dyDescent="0.25">
      <c r="A1026" s="128"/>
      <c r="B1026" s="135"/>
      <c r="C1026" s="135"/>
      <c r="D1026" s="135"/>
      <c r="E1026" s="90">
        <v>32222</v>
      </c>
      <c r="F1026" s="131"/>
      <c r="G1026" s="12" t="s">
        <v>41</v>
      </c>
      <c r="H1026" s="131" t="s">
        <v>181</v>
      </c>
      <c r="I1026" s="137">
        <f>I1027</f>
        <v>80</v>
      </c>
      <c r="J1026" s="137">
        <f>J1027</f>
        <v>0</v>
      </c>
      <c r="K1026" s="137">
        <f>K1027</f>
        <v>80</v>
      </c>
      <c r="L1026" s="117"/>
    </row>
    <row r="1027" spans="1:12" s="118" customFormat="1" ht="20.25" customHeight="1" x14ac:dyDescent="0.25">
      <c r="A1027" s="128"/>
      <c r="B1027" s="135"/>
      <c r="C1027" s="135"/>
      <c r="D1027" s="135"/>
      <c r="E1027" s="11"/>
      <c r="F1027" s="175">
        <v>322220</v>
      </c>
      <c r="G1027" s="176" t="s">
        <v>41</v>
      </c>
      <c r="H1027" s="177" t="s">
        <v>181</v>
      </c>
      <c r="I1027" s="178">
        <v>80</v>
      </c>
      <c r="J1027" s="178">
        <f>K1027-I1027</f>
        <v>0</v>
      </c>
      <c r="K1027" s="182">
        <v>80</v>
      </c>
      <c r="L1027" s="117"/>
    </row>
    <row r="1028" spans="1:12" s="118" customFormat="1" ht="20.25" customHeight="1" x14ac:dyDescent="0.25">
      <c r="A1028" s="128"/>
      <c r="B1028" s="135"/>
      <c r="C1028" s="135"/>
      <c r="D1028" s="135">
        <v>3223</v>
      </c>
      <c r="E1028" s="11"/>
      <c r="F1028" s="131"/>
      <c r="G1028" s="12" t="s">
        <v>41</v>
      </c>
      <c r="H1028" s="131" t="s">
        <v>184</v>
      </c>
      <c r="I1028" s="137">
        <f>I1029+I1032</f>
        <v>950</v>
      </c>
      <c r="J1028" s="137">
        <f>J1029+J1032</f>
        <v>0</v>
      </c>
      <c r="K1028" s="137">
        <f>K1029+K1032</f>
        <v>950</v>
      </c>
      <c r="L1028" s="117"/>
    </row>
    <row r="1029" spans="1:12" s="118" customFormat="1" ht="20.25" customHeight="1" x14ac:dyDescent="0.25">
      <c r="A1029" s="128"/>
      <c r="B1029" s="135"/>
      <c r="C1029" s="135"/>
      <c r="D1029" s="135"/>
      <c r="E1029" s="90">
        <v>32231</v>
      </c>
      <c r="F1029" s="131"/>
      <c r="G1029" s="12" t="s">
        <v>41</v>
      </c>
      <c r="H1029" s="131" t="s">
        <v>185</v>
      </c>
      <c r="I1029" s="137">
        <f>I1030+I1031</f>
        <v>700</v>
      </c>
      <c r="J1029" s="137">
        <f>J1030+J1031</f>
        <v>0</v>
      </c>
      <c r="K1029" s="137">
        <f>K1030+K1031</f>
        <v>700</v>
      </c>
      <c r="L1029" s="117"/>
    </row>
    <row r="1030" spans="1:12" s="118" customFormat="1" ht="20.25" customHeight="1" x14ac:dyDescent="0.25">
      <c r="A1030" s="128"/>
      <c r="B1030" s="135"/>
      <c r="C1030" s="135"/>
      <c r="D1030" s="135"/>
      <c r="E1030" s="11"/>
      <c r="F1030" s="175">
        <v>322310</v>
      </c>
      <c r="G1030" s="176" t="s">
        <v>41</v>
      </c>
      <c r="H1030" s="177" t="s">
        <v>185</v>
      </c>
      <c r="I1030" s="178">
        <v>320</v>
      </c>
      <c r="J1030" s="178">
        <f>K1030-I1030</f>
        <v>0</v>
      </c>
      <c r="K1030" s="182">
        <v>320</v>
      </c>
      <c r="L1030" s="117"/>
    </row>
    <row r="1031" spans="1:12" s="118" customFormat="1" ht="20.25" customHeight="1" x14ac:dyDescent="0.25">
      <c r="A1031" s="128"/>
      <c r="B1031" s="135"/>
      <c r="C1031" s="135"/>
      <c r="D1031" s="135"/>
      <c r="E1031" s="11"/>
      <c r="F1031" s="175">
        <v>322311</v>
      </c>
      <c r="G1031" s="176" t="s">
        <v>41</v>
      </c>
      <c r="H1031" s="177" t="s">
        <v>276</v>
      </c>
      <c r="I1031" s="178">
        <v>380</v>
      </c>
      <c r="J1031" s="178">
        <f>K1031-I1031</f>
        <v>0</v>
      </c>
      <c r="K1031" s="182">
        <v>380</v>
      </c>
      <c r="L1031" s="117"/>
    </row>
    <row r="1032" spans="1:12" s="118" customFormat="1" ht="20.25" customHeight="1" x14ac:dyDescent="0.25">
      <c r="A1032" s="128"/>
      <c r="B1032" s="135"/>
      <c r="C1032" s="135"/>
      <c r="D1032" s="135"/>
      <c r="E1032" s="90">
        <v>32233</v>
      </c>
      <c r="F1032" s="131"/>
      <c r="G1032" s="12" t="s">
        <v>41</v>
      </c>
      <c r="H1032" s="131" t="s">
        <v>187</v>
      </c>
      <c r="I1032" s="137">
        <f>I1033</f>
        <v>250</v>
      </c>
      <c r="J1032" s="137">
        <f>J1033</f>
        <v>0</v>
      </c>
      <c r="K1032" s="137">
        <f>K1033</f>
        <v>250</v>
      </c>
      <c r="L1032" s="117"/>
    </row>
    <row r="1033" spans="1:12" s="118" customFormat="1" ht="20.25" customHeight="1" x14ac:dyDescent="0.25">
      <c r="A1033" s="128"/>
      <c r="B1033" s="135"/>
      <c r="C1033" s="135"/>
      <c r="D1033" s="135"/>
      <c r="E1033" s="11"/>
      <c r="F1033" s="175">
        <v>322330</v>
      </c>
      <c r="G1033" s="176" t="s">
        <v>41</v>
      </c>
      <c r="H1033" s="177" t="s">
        <v>187</v>
      </c>
      <c r="I1033" s="178">
        <v>250</v>
      </c>
      <c r="J1033" s="178">
        <f>K1033-I1033</f>
        <v>0</v>
      </c>
      <c r="K1033" s="182">
        <v>250</v>
      </c>
      <c r="L1033" s="117"/>
    </row>
    <row r="1034" spans="1:12" s="118" customFormat="1" ht="20.25" customHeight="1" x14ac:dyDescent="0.25">
      <c r="A1034" s="128"/>
      <c r="B1034" s="135"/>
      <c r="C1034" s="135"/>
      <c r="D1034" s="135"/>
      <c r="E1034" s="90">
        <v>32234</v>
      </c>
      <c r="F1034" s="131"/>
      <c r="G1034" s="12" t="s">
        <v>41</v>
      </c>
      <c r="H1034" s="131" t="s">
        <v>188</v>
      </c>
      <c r="I1034" s="137">
        <v>0</v>
      </c>
      <c r="J1034" s="137">
        <v>0</v>
      </c>
      <c r="K1034" s="137">
        <v>0</v>
      </c>
      <c r="L1034" s="117"/>
    </row>
    <row r="1035" spans="1:12" s="118" customFormat="1" ht="20.25" customHeight="1" x14ac:dyDescent="0.25">
      <c r="A1035" s="128"/>
      <c r="B1035" s="135"/>
      <c r="C1035" s="135">
        <v>323</v>
      </c>
      <c r="D1035" s="135"/>
      <c r="E1035" s="11"/>
      <c r="F1035" s="131"/>
      <c r="G1035" s="12" t="s">
        <v>41</v>
      </c>
      <c r="H1035" s="131" t="s">
        <v>196</v>
      </c>
      <c r="I1035" s="137">
        <f>I1045+I1048+I1051</f>
        <v>750</v>
      </c>
      <c r="J1035" s="137">
        <f>J1045+J1048+J1051</f>
        <v>0</v>
      </c>
      <c r="K1035" s="137">
        <f>K1045+K1048+K1051</f>
        <v>750</v>
      </c>
      <c r="L1035" s="117"/>
    </row>
    <row r="1036" spans="1:12" s="118" customFormat="1" ht="20.25" customHeight="1" x14ac:dyDescent="0.25">
      <c r="A1036" s="128"/>
      <c r="B1036" s="135"/>
      <c r="C1036" s="135"/>
      <c r="D1036" s="135">
        <v>3231</v>
      </c>
      <c r="E1036" s="11"/>
      <c r="F1036" s="131"/>
      <c r="G1036" s="12" t="s">
        <v>41</v>
      </c>
      <c r="H1036" s="131" t="s">
        <v>197</v>
      </c>
      <c r="I1036" s="137">
        <f t="shared" ref="I1036:K1037" si="183">I1037</f>
        <v>0</v>
      </c>
      <c r="J1036" s="137">
        <f t="shared" si="183"/>
        <v>0</v>
      </c>
      <c r="K1036" s="137">
        <f t="shared" si="183"/>
        <v>0</v>
      </c>
      <c r="L1036" s="117"/>
    </row>
    <row r="1037" spans="1:12" s="118" customFormat="1" ht="20.25" customHeight="1" x14ac:dyDescent="0.25">
      <c r="A1037" s="128"/>
      <c r="B1037" s="135"/>
      <c r="C1037" s="135"/>
      <c r="D1037" s="135"/>
      <c r="E1037" s="90">
        <v>32311</v>
      </c>
      <c r="F1037" s="131"/>
      <c r="G1037" s="12" t="s">
        <v>41</v>
      </c>
      <c r="H1037" s="131" t="s">
        <v>198</v>
      </c>
      <c r="I1037" s="137">
        <f t="shared" si="183"/>
        <v>0</v>
      </c>
      <c r="J1037" s="137">
        <f t="shared" si="183"/>
        <v>0</v>
      </c>
      <c r="K1037" s="137">
        <f t="shared" si="183"/>
        <v>0</v>
      </c>
      <c r="L1037" s="117"/>
    </row>
    <row r="1038" spans="1:12" s="118" customFormat="1" ht="20.25" customHeight="1" x14ac:dyDescent="0.25">
      <c r="A1038" s="128"/>
      <c r="B1038" s="135"/>
      <c r="C1038" s="135"/>
      <c r="D1038" s="135"/>
      <c r="E1038" s="11"/>
      <c r="F1038" s="175">
        <v>323110</v>
      </c>
      <c r="G1038" s="176" t="s">
        <v>41</v>
      </c>
      <c r="H1038" s="177" t="s">
        <v>198</v>
      </c>
      <c r="I1038" s="178">
        <v>0</v>
      </c>
      <c r="J1038" s="178">
        <v>0</v>
      </c>
      <c r="K1038" s="178">
        <f>I1038+J1038</f>
        <v>0</v>
      </c>
      <c r="L1038" s="117"/>
    </row>
    <row r="1039" spans="1:12" s="118" customFormat="1" ht="20.25" customHeight="1" x14ac:dyDescent="0.25">
      <c r="A1039" s="128"/>
      <c r="B1039" s="135"/>
      <c r="C1039" s="135"/>
      <c r="D1039" s="135"/>
      <c r="E1039" s="90">
        <v>32312</v>
      </c>
      <c r="F1039" s="131"/>
      <c r="G1039" s="12" t="s">
        <v>41</v>
      </c>
      <c r="H1039" s="131" t="s">
        <v>199</v>
      </c>
      <c r="I1039" s="137">
        <v>0</v>
      </c>
      <c r="J1039" s="137">
        <v>0</v>
      </c>
      <c r="K1039" s="137">
        <v>0</v>
      </c>
      <c r="L1039" s="117"/>
    </row>
    <row r="1040" spans="1:12" s="118" customFormat="1" ht="20.25" customHeight="1" x14ac:dyDescent="0.25">
      <c r="A1040" s="128"/>
      <c r="B1040" s="135"/>
      <c r="C1040" s="135"/>
      <c r="D1040" s="135"/>
      <c r="E1040" s="11"/>
      <c r="F1040" s="175">
        <v>323120</v>
      </c>
      <c r="G1040" s="176" t="s">
        <v>41</v>
      </c>
      <c r="H1040" s="177" t="s">
        <v>199</v>
      </c>
      <c r="I1040" s="178">
        <v>0</v>
      </c>
      <c r="J1040" s="178">
        <v>0</v>
      </c>
      <c r="K1040" s="178">
        <f>I1040+J1040</f>
        <v>0</v>
      </c>
      <c r="L1040" s="117"/>
    </row>
    <row r="1041" spans="1:12" s="118" customFormat="1" ht="20.25" customHeight="1" x14ac:dyDescent="0.25">
      <c r="A1041" s="128"/>
      <c r="B1041" s="135"/>
      <c r="C1041" s="135"/>
      <c r="D1041" s="135"/>
      <c r="E1041" s="90">
        <v>32313</v>
      </c>
      <c r="F1041" s="131"/>
      <c r="G1041" s="12" t="s">
        <v>41</v>
      </c>
      <c r="H1041" s="131" t="s">
        <v>200</v>
      </c>
      <c r="I1041" s="137">
        <v>0</v>
      </c>
      <c r="J1041" s="137">
        <v>0</v>
      </c>
      <c r="K1041" s="137">
        <v>0</v>
      </c>
      <c r="L1041" s="117"/>
    </row>
    <row r="1042" spans="1:12" s="118" customFormat="1" ht="20.25" customHeight="1" x14ac:dyDescent="0.25">
      <c r="A1042" s="128"/>
      <c r="B1042" s="135"/>
      <c r="C1042" s="135"/>
      <c r="D1042" s="135"/>
      <c r="E1042" s="11"/>
      <c r="F1042" s="175">
        <v>323130</v>
      </c>
      <c r="G1042" s="176" t="s">
        <v>41</v>
      </c>
      <c r="H1042" s="177" t="s">
        <v>200</v>
      </c>
      <c r="I1042" s="178">
        <v>0</v>
      </c>
      <c r="J1042" s="178">
        <v>0</v>
      </c>
      <c r="K1042" s="178">
        <f>I1042+J1042</f>
        <v>0</v>
      </c>
      <c r="L1042" s="117"/>
    </row>
    <row r="1043" spans="1:12" s="118" customFormat="1" ht="20.25" customHeight="1" x14ac:dyDescent="0.25">
      <c r="A1043" s="128"/>
      <c r="B1043" s="135"/>
      <c r="C1043" s="135"/>
      <c r="D1043" s="135"/>
      <c r="E1043" s="90">
        <v>32319</v>
      </c>
      <c r="F1043" s="131"/>
      <c r="G1043" s="12" t="s">
        <v>41</v>
      </c>
      <c r="H1043" s="131" t="s">
        <v>201</v>
      </c>
      <c r="I1043" s="137">
        <v>0</v>
      </c>
      <c r="J1043" s="137">
        <v>0</v>
      </c>
      <c r="K1043" s="137">
        <v>0</v>
      </c>
      <c r="L1043" s="117"/>
    </row>
    <row r="1044" spans="1:12" s="118" customFormat="1" ht="20.25" customHeight="1" x14ac:dyDescent="0.25">
      <c r="A1044" s="128"/>
      <c r="B1044" s="135"/>
      <c r="C1044" s="135"/>
      <c r="D1044" s="135"/>
      <c r="E1044" s="11"/>
      <c r="F1044" s="175">
        <v>323190</v>
      </c>
      <c r="G1044" s="176" t="s">
        <v>41</v>
      </c>
      <c r="H1044" s="177" t="s">
        <v>201</v>
      </c>
      <c r="I1044" s="178">
        <v>0</v>
      </c>
      <c r="J1044" s="178">
        <v>0</v>
      </c>
      <c r="K1044" s="178">
        <f>I1044+J1044</f>
        <v>0</v>
      </c>
      <c r="L1044" s="117"/>
    </row>
    <row r="1045" spans="1:12" s="118" customFormat="1" ht="20.25" customHeight="1" x14ac:dyDescent="0.25">
      <c r="A1045" s="128"/>
      <c r="B1045" s="135"/>
      <c r="C1045" s="135"/>
      <c r="D1045" s="135">
        <v>3232</v>
      </c>
      <c r="E1045" s="11"/>
      <c r="F1045" s="131"/>
      <c r="G1045" s="12" t="s">
        <v>41</v>
      </c>
      <c r="H1045" s="131" t="s">
        <v>203</v>
      </c>
      <c r="I1045" s="137">
        <f t="shared" ref="I1045:K1046" si="184">I1046</f>
        <v>50</v>
      </c>
      <c r="J1045" s="137">
        <f t="shared" si="184"/>
        <v>100</v>
      </c>
      <c r="K1045" s="137">
        <f t="shared" si="184"/>
        <v>150</v>
      </c>
      <c r="L1045" s="117"/>
    </row>
    <row r="1046" spans="1:12" s="118" customFormat="1" ht="20.25" customHeight="1" x14ac:dyDescent="0.25">
      <c r="A1046" s="128"/>
      <c r="B1046" s="135"/>
      <c r="C1046" s="135"/>
      <c r="D1046" s="135"/>
      <c r="E1046" s="90">
        <v>32322</v>
      </c>
      <c r="F1046" s="131"/>
      <c r="G1046" s="12" t="s">
        <v>41</v>
      </c>
      <c r="H1046" s="131" t="s">
        <v>204</v>
      </c>
      <c r="I1046" s="137">
        <f t="shared" si="184"/>
        <v>50</v>
      </c>
      <c r="J1046" s="137">
        <f t="shared" si="184"/>
        <v>100</v>
      </c>
      <c r="K1046" s="137">
        <f t="shared" si="184"/>
        <v>150</v>
      </c>
      <c r="L1046" s="117"/>
    </row>
    <row r="1047" spans="1:12" s="118" customFormat="1" ht="20.25" customHeight="1" x14ac:dyDescent="0.25">
      <c r="A1047" s="128"/>
      <c r="B1047" s="135"/>
      <c r="C1047" s="135"/>
      <c r="D1047" s="135"/>
      <c r="E1047" s="11"/>
      <c r="F1047" s="175">
        <v>323220</v>
      </c>
      <c r="G1047" s="176" t="s">
        <v>41</v>
      </c>
      <c r="H1047" s="177" t="s">
        <v>204</v>
      </c>
      <c r="I1047" s="178">
        <v>50</v>
      </c>
      <c r="J1047" s="178">
        <f>K1047-I1047</f>
        <v>100</v>
      </c>
      <c r="K1047" s="182">
        <v>150</v>
      </c>
      <c r="L1047" s="117"/>
    </row>
    <row r="1048" spans="1:12" s="118" customFormat="1" ht="20.25" customHeight="1" x14ac:dyDescent="0.25">
      <c r="A1048" s="128"/>
      <c r="B1048" s="135"/>
      <c r="C1048" s="135"/>
      <c r="D1048" s="135">
        <v>3233</v>
      </c>
      <c r="E1048" s="11"/>
      <c r="F1048" s="131"/>
      <c r="G1048" s="12" t="s">
        <v>41</v>
      </c>
      <c r="H1048" s="131" t="s">
        <v>206</v>
      </c>
      <c r="I1048" s="137">
        <f t="shared" ref="I1048:K1049" si="185">I1049</f>
        <v>100</v>
      </c>
      <c r="J1048" s="137">
        <f t="shared" si="185"/>
        <v>-100</v>
      </c>
      <c r="K1048" s="137">
        <f t="shared" si="185"/>
        <v>0</v>
      </c>
      <c r="L1048" s="117"/>
    </row>
    <row r="1049" spans="1:12" s="118" customFormat="1" ht="20.25" customHeight="1" x14ac:dyDescent="0.25">
      <c r="A1049" s="128"/>
      <c r="B1049" s="135"/>
      <c r="C1049" s="135"/>
      <c r="D1049" s="135"/>
      <c r="E1049" s="90">
        <v>32339</v>
      </c>
      <c r="F1049" s="131"/>
      <c r="G1049" s="12" t="s">
        <v>41</v>
      </c>
      <c r="H1049" s="131" t="s">
        <v>207</v>
      </c>
      <c r="I1049" s="137">
        <f t="shared" si="185"/>
        <v>100</v>
      </c>
      <c r="J1049" s="137">
        <f t="shared" si="185"/>
        <v>-100</v>
      </c>
      <c r="K1049" s="137">
        <f t="shared" si="185"/>
        <v>0</v>
      </c>
      <c r="L1049" s="117"/>
    </row>
    <row r="1050" spans="1:12" s="118" customFormat="1" ht="20.25" customHeight="1" x14ac:dyDescent="0.25">
      <c r="A1050" s="128"/>
      <c r="B1050" s="135"/>
      <c r="C1050" s="135"/>
      <c r="D1050" s="135"/>
      <c r="E1050" s="11"/>
      <c r="F1050" s="175">
        <v>323390</v>
      </c>
      <c r="G1050" s="176" t="s">
        <v>41</v>
      </c>
      <c r="H1050" s="177" t="s">
        <v>207</v>
      </c>
      <c r="I1050" s="178">
        <v>100</v>
      </c>
      <c r="J1050" s="178">
        <f>K1050-I1050</f>
        <v>-100</v>
      </c>
      <c r="K1050" s="182">
        <v>0</v>
      </c>
      <c r="L1050" s="117"/>
    </row>
    <row r="1051" spans="1:12" s="118" customFormat="1" ht="20.25" customHeight="1" x14ac:dyDescent="0.25">
      <c r="A1051" s="128"/>
      <c r="B1051" s="135"/>
      <c r="C1051" s="135"/>
      <c r="D1051" s="135">
        <v>3237</v>
      </c>
      <c r="E1051" s="135"/>
      <c r="F1051" s="136"/>
      <c r="G1051" s="12" t="s">
        <v>41</v>
      </c>
      <c r="H1051" s="131" t="s">
        <v>220</v>
      </c>
      <c r="I1051" s="137">
        <f t="shared" ref="I1051:K1052" si="186">I1052</f>
        <v>600</v>
      </c>
      <c r="J1051" s="137">
        <f t="shared" si="186"/>
        <v>0</v>
      </c>
      <c r="K1051" s="137">
        <f t="shared" si="186"/>
        <v>600</v>
      </c>
      <c r="L1051" s="117"/>
    </row>
    <row r="1052" spans="1:12" s="118" customFormat="1" ht="20.25" customHeight="1" x14ac:dyDescent="0.25">
      <c r="A1052" s="128"/>
      <c r="B1052" s="135"/>
      <c r="C1052" s="135"/>
      <c r="D1052" s="135"/>
      <c r="E1052" s="90">
        <v>32372</v>
      </c>
      <c r="F1052" s="131"/>
      <c r="G1052" s="12" t="s">
        <v>41</v>
      </c>
      <c r="H1052" s="131" t="s">
        <v>221</v>
      </c>
      <c r="I1052" s="137">
        <f t="shared" si="186"/>
        <v>600</v>
      </c>
      <c r="J1052" s="137">
        <f t="shared" si="186"/>
        <v>0</v>
      </c>
      <c r="K1052" s="137">
        <f t="shared" si="186"/>
        <v>600</v>
      </c>
      <c r="L1052" s="117"/>
    </row>
    <row r="1053" spans="1:12" s="118" customFormat="1" ht="20.25" customHeight="1" x14ac:dyDescent="0.25">
      <c r="A1053" s="128"/>
      <c r="B1053" s="135"/>
      <c r="C1053" s="135"/>
      <c r="D1053" s="135"/>
      <c r="E1053" s="11"/>
      <c r="F1053" s="175">
        <v>323720</v>
      </c>
      <c r="G1053" s="176" t="s">
        <v>41</v>
      </c>
      <c r="H1053" s="177" t="s">
        <v>221</v>
      </c>
      <c r="I1053" s="178">
        <v>600</v>
      </c>
      <c r="J1053" s="178">
        <f>K1053-I1053</f>
        <v>0</v>
      </c>
      <c r="K1053" s="182">
        <v>600</v>
      </c>
      <c r="L1053" s="117"/>
    </row>
    <row r="1054" spans="1:12" s="118" customFormat="1" ht="34.5" customHeight="1" x14ac:dyDescent="0.25">
      <c r="A1054" s="348" t="s">
        <v>99</v>
      </c>
      <c r="B1054" s="349"/>
      <c r="C1054" s="349"/>
      <c r="D1054" s="349"/>
      <c r="E1054" s="349"/>
      <c r="F1054" s="349"/>
      <c r="G1054" s="350"/>
      <c r="H1054" s="115" t="s">
        <v>103</v>
      </c>
      <c r="I1054" s="116">
        <f>+I1055</f>
        <v>39000</v>
      </c>
      <c r="J1054" s="116">
        <f t="shared" ref="J1054:K1055" si="187">+J1055</f>
        <v>0</v>
      </c>
      <c r="K1054" s="116">
        <f t="shared" si="187"/>
        <v>39000</v>
      </c>
    </row>
    <row r="1055" spans="1:12" s="123" customFormat="1" ht="23.1" customHeight="1" x14ac:dyDescent="0.25">
      <c r="A1055" s="119"/>
      <c r="B1055" s="119"/>
      <c r="C1055" s="119"/>
      <c r="D1055" s="119"/>
      <c r="E1055" s="119"/>
      <c r="F1055" s="119" t="str">
        <f>+G1055</f>
        <v>5.5.</v>
      </c>
      <c r="G1055" s="120" t="s">
        <v>39</v>
      </c>
      <c r="H1055" s="121" t="s">
        <v>37</v>
      </c>
      <c r="I1055" s="122">
        <f>+I1056</f>
        <v>39000</v>
      </c>
      <c r="J1055" s="122">
        <f t="shared" si="187"/>
        <v>0</v>
      </c>
      <c r="K1055" s="122">
        <f t="shared" si="187"/>
        <v>39000</v>
      </c>
      <c r="L1055" s="117"/>
    </row>
    <row r="1056" spans="1:12" s="118" customFormat="1" ht="23.1" customHeight="1" x14ac:dyDescent="0.25">
      <c r="A1056" s="124">
        <v>3</v>
      </c>
      <c r="B1056" s="124"/>
      <c r="C1056" s="124"/>
      <c r="D1056" s="124"/>
      <c r="E1056" s="124"/>
      <c r="F1056" s="124"/>
      <c r="G1056" s="179" t="s">
        <v>39</v>
      </c>
      <c r="H1056" s="126" t="s">
        <v>18</v>
      </c>
      <c r="I1056" s="127">
        <f>+I1057+I1071</f>
        <v>39000</v>
      </c>
      <c r="J1056" s="127">
        <f t="shared" ref="J1056:K1056" si="188">+J1057+J1071</f>
        <v>0</v>
      </c>
      <c r="K1056" s="127">
        <f t="shared" si="188"/>
        <v>39000</v>
      </c>
      <c r="L1056" s="117"/>
    </row>
    <row r="1057" spans="1:12" s="118" customFormat="1" ht="23.1" customHeight="1" x14ac:dyDescent="0.25">
      <c r="A1057" s="136"/>
      <c r="B1057" s="136">
        <v>31</v>
      </c>
      <c r="C1057" s="136"/>
      <c r="D1057" s="136"/>
      <c r="E1057" s="136"/>
      <c r="F1057" s="136"/>
      <c r="G1057" s="179" t="s">
        <v>39</v>
      </c>
      <c r="H1057" s="131" t="s">
        <v>6</v>
      </c>
      <c r="I1057" s="132">
        <f>I1058+I1062</f>
        <v>38700</v>
      </c>
      <c r="J1057" s="132">
        <f t="shared" ref="J1057:K1057" si="189">J1058+J1062</f>
        <v>0</v>
      </c>
      <c r="K1057" s="132">
        <f t="shared" si="189"/>
        <v>38700</v>
      </c>
      <c r="L1057" s="117"/>
    </row>
    <row r="1058" spans="1:12" s="118" customFormat="1" ht="20.25" customHeight="1" x14ac:dyDescent="0.25">
      <c r="A1058" s="136"/>
      <c r="B1058" s="135"/>
      <c r="C1058" s="135">
        <v>311</v>
      </c>
      <c r="D1058" s="135"/>
      <c r="E1058" s="11"/>
      <c r="F1058" s="131"/>
      <c r="G1058" s="12" t="s">
        <v>39</v>
      </c>
      <c r="H1058" s="131" t="s">
        <v>128</v>
      </c>
      <c r="I1058" s="137">
        <f t="shared" ref="I1058:K1060" si="190">I1059</f>
        <v>31700</v>
      </c>
      <c r="J1058" s="137">
        <f t="shared" si="190"/>
        <v>0</v>
      </c>
      <c r="K1058" s="137">
        <f t="shared" si="190"/>
        <v>31700</v>
      </c>
      <c r="L1058" s="117"/>
    </row>
    <row r="1059" spans="1:12" s="118" customFormat="1" ht="20.25" customHeight="1" x14ac:dyDescent="0.25">
      <c r="A1059" s="136"/>
      <c r="B1059" s="135"/>
      <c r="C1059" s="135"/>
      <c r="D1059" s="135">
        <v>3111</v>
      </c>
      <c r="E1059" s="11"/>
      <c r="F1059" s="131"/>
      <c r="G1059" s="12" t="s">
        <v>39</v>
      </c>
      <c r="H1059" s="131" t="s">
        <v>129</v>
      </c>
      <c r="I1059" s="137">
        <f t="shared" si="190"/>
        <v>31700</v>
      </c>
      <c r="J1059" s="137">
        <f t="shared" si="190"/>
        <v>0</v>
      </c>
      <c r="K1059" s="137">
        <f t="shared" si="190"/>
        <v>31700</v>
      </c>
      <c r="L1059" s="117"/>
    </row>
    <row r="1060" spans="1:12" s="118" customFormat="1" ht="20.25" customHeight="1" x14ac:dyDescent="0.25">
      <c r="A1060" s="136"/>
      <c r="B1060" s="135"/>
      <c r="C1060" s="135"/>
      <c r="D1060" s="135"/>
      <c r="E1060" s="90">
        <v>31111</v>
      </c>
      <c r="F1060" s="131"/>
      <c r="G1060" s="12" t="s">
        <v>39</v>
      </c>
      <c r="H1060" s="131" t="s">
        <v>130</v>
      </c>
      <c r="I1060" s="137">
        <f t="shared" si="190"/>
        <v>31700</v>
      </c>
      <c r="J1060" s="137">
        <f t="shared" si="190"/>
        <v>0</v>
      </c>
      <c r="K1060" s="137">
        <f t="shared" si="190"/>
        <v>31700</v>
      </c>
      <c r="L1060" s="117"/>
    </row>
    <row r="1061" spans="1:12" s="118" customFormat="1" ht="20.25" customHeight="1" x14ac:dyDescent="0.25">
      <c r="A1061" s="136"/>
      <c r="B1061" s="135"/>
      <c r="C1061" s="135"/>
      <c r="D1061" s="135"/>
      <c r="E1061" s="11"/>
      <c r="F1061" s="175">
        <v>311111</v>
      </c>
      <c r="G1061" s="176" t="s">
        <v>39</v>
      </c>
      <c r="H1061" s="177" t="s">
        <v>310</v>
      </c>
      <c r="I1061" s="178">
        <v>31700</v>
      </c>
      <c r="J1061" s="178">
        <f>K1061-I1061</f>
        <v>0</v>
      </c>
      <c r="K1061" s="182">
        <v>31700</v>
      </c>
      <c r="L1061" s="117"/>
    </row>
    <row r="1062" spans="1:12" s="118" customFormat="1" ht="20.25" customHeight="1" x14ac:dyDescent="0.25">
      <c r="A1062" s="136"/>
      <c r="B1062" s="135"/>
      <c r="C1062" s="135">
        <v>313</v>
      </c>
      <c r="D1062" s="135"/>
      <c r="E1062" s="11"/>
      <c r="F1062" s="131"/>
      <c r="G1062" s="12" t="s">
        <v>39</v>
      </c>
      <c r="H1062" s="131" t="s">
        <v>149</v>
      </c>
      <c r="I1062" s="137">
        <f t="shared" ref="I1062:K1062" si="191">I1063+I1068</f>
        <v>7000</v>
      </c>
      <c r="J1062" s="137">
        <f t="shared" si="191"/>
        <v>0</v>
      </c>
      <c r="K1062" s="137">
        <f t="shared" si="191"/>
        <v>7000</v>
      </c>
      <c r="L1062" s="117"/>
    </row>
    <row r="1063" spans="1:12" s="118" customFormat="1" ht="20.25" customHeight="1" x14ac:dyDescent="0.25">
      <c r="A1063" s="136"/>
      <c r="B1063" s="135"/>
      <c r="C1063" s="135"/>
      <c r="D1063" s="135">
        <v>3132</v>
      </c>
      <c r="E1063" s="11"/>
      <c r="F1063" s="131"/>
      <c r="G1063" s="12" t="s">
        <v>39</v>
      </c>
      <c r="H1063" s="131" t="s">
        <v>150</v>
      </c>
      <c r="I1063" s="137">
        <f t="shared" ref="I1063:K1063" si="192">I1064+I1066</f>
        <v>7000</v>
      </c>
      <c r="J1063" s="137">
        <f t="shared" si="192"/>
        <v>0</v>
      </c>
      <c r="K1063" s="137">
        <f t="shared" si="192"/>
        <v>7000</v>
      </c>
      <c r="L1063" s="117"/>
    </row>
    <row r="1064" spans="1:12" s="118" customFormat="1" ht="20.25" customHeight="1" x14ac:dyDescent="0.25">
      <c r="A1064" s="136"/>
      <c r="B1064" s="135"/>
      <c r="C1064" s="135"/>
      <c r="D1064" s="135"/>
      <c r="E1064" s="90">
        <v>31321</v>
      </c>
      <c r="F1064" s="131"/>
      <c r="G1064" s="12" t="s">
        <v>39</v>
      </c>
      <c r="H1064" s="131" t="s">
        <v>150</v>
      </c>
      <c r="I1064" s="137">
        <f t="shared" ref="I1064:K1064" si="193">I1065</f>
        <v>7000</v>
      </c>
      <c r="J1064" s="137">
        <f t="shared" si="193"/>
        <v>0</v>
      </c>
      <c r="K1064" s="137">
        <f t="shared" si="193"/>
        <v>7000</v>
      </c>
      <c r="L1064" s="117"/>
    </row>
    <row r="1065" spans="1:12" s="118" customFormat="1" ht="20.25" customHeight="1" x14ac:dyDescent="0.25">
      <c r="A1065" s="136"/>
      <c r="B1065" s="135"/>
      <c r="C1065" s="135"/>
      <c r="D1065" s="135"/>
      <c r="E1065" s="11"/>
      <c r="F1065" s="175">
        <v>313210</v>
      </c>
      <c r="G1065" s="176" t="s">
        <v>39</v>
      </c>
      <c r="H1065" s="177" t="s">
        <v>311</v>
      </c>
      <c r="I1065" s="178">
        <v>7000</v>
      </c>
      <c r="J1065" s="178">
        <f>K1065-I1065</f>
        <v>0</v>
      </c>
      <c r="K1065" s="182">
        <v>7000</v>
      </c>
      <c r="L1065" s="117"/>
    </row>
    <row r="1066" spans="1:12" s="118" customFormat="1" ht="20.25" customHeight="1" x14ac:dyDescent="0.25">
      <c r="A1066" s="136"/>
      <c r="B1066" s="135"/>
      <c r="C1066" s="135"/>
      <c r="D1066" s="135"/>
      <c r="E1066" s="90">
        <v>31322</v>
      </c>
      <c r="F1066" s="131"/>
      <c r="G1066" s="12" t="s">
        <v>39</v>
      </c>
      <c r="H1066" s="131" t="s">
        <v>270</v>
      </c>
      <c r="I1066" s="137">
        <f t="shared" ref="I1066:K1066" si="194">I1067</f>
        <v>0</v>
      </c>
      <c r="J1066" s="137">
        <f t="shared" si="194"/>
        <v>0</v>
      </c>
      <c r="K1066" s="137">
        <f t="shared" si="194"/>
        <v>0</v>
      </c>
      <c r="L1066" s="117"/>
    </row>
    <row r="1067" spans="1:12" s="118" customFormat="1" ht="20.25" customHeight="1" x14ac:dyDescent="0.25">
      <c r="A1067" s="136"/>
      <c r="B1067" s="135"/>
      <c r="C1067" s="135"/>
      <c r="D1067" s="135"/>
      <c r="E1067" s="11"/>
      <c r="F1067" s="175">
        <v>313220</v>
      </c>
      <c r="G1067" s="176" t="s">
        <v>39</v>
      </c>
      <c r="H1067" s="177" t="s">
        <v>311</v>
      </c>
      <c r="I1067" s="178">
        <v>0</v>
      </c>
      <c r="J1067" s="178">
        <f>K1067-I1067</f>
        <v>0</v>
      </c>
      <c r="K1067" s="178">
        <v>0</v>
      </c>
      <c r="L1067" s="117"/>
    </row>
    <row r="1068" spans="1:12" s="118" customFormat="1" ht="20.25" customHeight="1" x14ac:dyDescent="0.25">
      <c r="A1068" s="136"/>
      <c r="B1068" s="135"/>
      <c r="C1068" s="135"/>
      <c r="D1068" s="135">
        <v>3133</v>
      </c>
      <c r="E1068" s="11"/>
      <c r="F1068" s="131"/>
      <c r="G1068" s="12" t="s">
        <v>39</v>
      </c>
      <c r="H1068" s="131" t="s">
        <v>271</v>
      </c>
      <c r="I1068" s="137">
        <f t="shared" ref="I1068:K1069" si="195">I1069</f>
        <v>0</v>
      </c>
      <c r="J1068" s="137">
        <f t="shared" si="195"/>
        <v>0</v>
      </c>
      <c r="K1068" s="137">
        <f t="shared" si="195"/>
        <v>0</v>
      </c>
      <c r="L1068" s="117"/>
    </row>
    <row r="1069" spans="1:12" s="118" customFormat="1" ht="20.25" customHeight="1" x14ac:dyDescent="0.25">
      <c r="A1069" s="136"/>
      <c r="B1069" s="135"/>
      <c r="C1069" s="135"/>
      <c r="D1069" s="135"/>
      <c r="E1069" s="90">
        <v>31332</v>
      </c>
      <c r="F1069" s="131"/>
      <c r="G1069" s="12" t="s">
        <v>39</v>
      </c>
      <c r="H1069" s="131" t="s">
        <v>271</v>
      </c>
      <c r="I1069" s="137">
        <f t="shared" si="195"/>
        <v>0</v>
      </c>
      <c r="J1069" s="137">
        <f t="shared" si="195"/>
        <v>0</v>
      </c>
      <c r="K1069" s="137">
        <f t="shared" si="195"/>
        <v>0</v>
      </c>
      <c r="L1069" s="117"/>
    </row>
    <row r="1070" spans="1:12" s="118" customFormat="1" ht="20.25" customHeight="1" x14ac:dyDescent="0.25">
      <c r="A1070" s="136"/>
      <c r="B1070" s="135"/>
      <c r="C1070" s="135"/>
      <c r="D1070" s="135"/>
      <c r="E1070" s="11"/>
      <c r="F1070" s="175">
        <v>313320</v>
      </c>
      <c r="G1070" s="176" t="s">
        <v>39</v>
      </c>
      <c r="H1070" s="177" t="s">
        <v>312</v>
      </c>
      <c r="I1070" s="178">
        <v>0</v>
      </c>
      <c r="J1070" s="178">
        <f>K1070-I1070</f>
        <v>0</v>
      </c>
      <c r="K1070" s="178">
        <v>0</v>
      </c>
      <c r="L1070" s="117"/>
    </row>
    <row r="1071" spans="1:12" s="118" customFormat="1" ht="23.1" customHeight="1" x14ac:dyDescent="0.25">
      <c r="A1071" s="136"/>
      <c r="B1071" s="136">
        <v>32</v>
      </c>
      <c r="C1071" s="136"/>
      <c r="D1071" s="136"/>
      <c r="E1071" s="136"/>
      <c r="F1071" s="136"/>
      <c r="G1071" s="179" t="s">
        <v>39</v>
      </c>
      <c r="H1071" s="131" t="s">
        <v>7</v>
      </c>
      <c r="I1071" s="132">
        <f t="shared" ref="I1071:K1074" si="196">I1072</f>
        <v>300</v>
      </c>
      <c r="J1071" s="132">
        <f t="shared" si="196"/>
        <v>0</v>
      </c>
      <c r="K1071" s="132">
        <f t="shared" si="196"/>
        <v>300</v>
      </c>
      <c r="L1071" s="117"/>
    </row>
    <row r="1072" spans="1:12" s="118" customFormat="1" ht="20.25" customHeight="1" x14ac:dyDescent="0.25">
      <c r="A1072" s="136"/>
      <c r="B1072" s="135"/>
      <c r="C1072" s="135">
        <v>321</v>
      </c>
      <c r="D1072" s="135"/>
      <c r="E1072" s="11"/>
      <c r="F1072" s="131"/>
      <c r="G1072" s="12" t="s">
        <v>39</v>
      </c>
      <c r="H1072" s="131" t="s">
        <v>151</v>
      </c>
      <c r="I1072" s="137">
        <f t="shared" si="196"/>
        <v>300</v>
      </c>
      <c r="J1072" s="137">
        <f t="shared" si="196"/>
        <v>0</v>
      </c>
      <c r="K1072" s="137">
        <f t="shared" si="196"/>
        <v>300</v>
      </c>
      <c r="L1072" s="117"/>
    </row>
    <row r="1073" spans="1:12" s="118" customFormat="1" ht="20.25" customHeight="1" x14ac:dyDescent="0.25">
      <c r="A1073" s="136"/>
      <c r="B1073" s="135"/>
      <c r="C1073" s="135"/>
      <c r="D1073" s="135">
        <v>3212</v>
      </c>
      <c r="E1073" s="11"/>
      <c r="F1073" s="131"/>
      <c r="G1073" s="12" t="s">
        <v>39</v>
      </c>
      <c r="H1073" s="131" t="s">
        <v>157</v>
      </c>
      <c r="I1073" s="137">
        <f t="shared" si="196"/>
        <v>300</v>
      </c>
      <c r="J1073" s="137">
        <f t="shared" si="196"/>
        <v>0</v>
      </c>
      <c r="K1073" s="137">
        <f t="shared" si="196"/>
        <v>300</v>
      </c>
      <c r="L1073" s="117"/>
    </row>
    <row r="1074" spans="1:12" s="118" customFormat="1" ht="20.25" customHeight="1" x14ac:dyDescent="0.25">
      <c r="A1074" s="136"/>
      <c r="B1074" s="135"/>
      <c r="C1074" s="135"/>
      <c r="D1074" s="135"/>
      <c r="E1074" s="90">
        <v>32121</v>
      </c>
      <c r="F1074" s="131"/>
      <c r="G1074" s="12" t="s">
        <v>39</v>
      </c>
      <c r="H1074" s="131" t="s">
        <v>158</v>
      </c>
      <c r="I1074" s="137">
        <f t="shared" si="196"/>
        <v>300</v>
      </c>
      <c r="J1074" s="137">
        <f t="shared" si="196"/>
        <v>0</v>
      </c>
      <c r="K1074" s="137">
        <f t="shared" si="196"/>
        <v>300</v>
      </c>
      <c r="L1074" s="117"/>
    </row>
    <row r="1075" spans="1:12" s="118" customFormat="1" ht="20.25" customHeight="1" x14ac:dyDescent="0.25">
      <c r="A1075" s="136"/>
      <c r="B1075" s="135"/>
      <c r="C1075" s="135"/>
      <c r="D1075" s="135"/>
      <c r="E1075" s="11"/>
      <c r="F1075" s="175">
        <v>321211</v>
      </c>
      <c r="G1075" s="176" t="s">
        <v>39</v>
      </c>
      <c r="H1075" s="177" t="s">
        <v>313</v>
      </c>
      <c r="I1075" s="178">
        <v>300</v>
      </c>
      <c r="J1075" s="178">
        <f>K1075-I1075</f>
        <v>0</v>
      </c>
      <c r="K1075" s="182">
        <v>300</v>
      </c>
      <c r="L1075" s="117"/>
    </row>
    <row r="1076" spans="1:12" s="118" customFormat="1" ht="30" customHeight="1" x14ac:dyDescent="0.25">
      <c r="A1076" s="348" t="s">
        <v>99</v>
      </c>
      <c r="B1076" s="349"/>
      <c r="C1076" s="349"/>
      <c r="D1076" s="349"/>
      <c r="E1076" s="349"/>
      <c r="F1076" s="349"/>
      <c r="G1076" s="350"/>
      <c r="H1076" s="115" t="s">
        <v>324</v>
      </c>
      <c r="I1076" s="116"/>
      <c r="J1076" s="116"/>
      <c r="K1076" s="116"/>
    </row>
    <row r="1077" spans="1:12" s="123" customFormat="1" ht="21.75" customHeight="1" x14ac:dyDescent="0.25">
      <c r="A1077" s="119"/>
      <c r="B1077" s="119"/>
      <c r="C1077" s="119"/>
      <c r="D1077" s="119"/>
      <c r="E1077" s="119"/>
      <c r="F1077" s="119" t="str">
        <f>+G1077</f>
        <v>5.5.</v>
      </c>
      <c r="G1077" s="120" t="s">
        <v>39</v>
      </c>
      <c r="H1077" s="121" t="s">
        <v>37</v>
      </c>
      <c r="I1077" s="122">
        <f>+I1078</f>
        <v>0</v>
      </c>
      <c r="J1077" s="122">
        <f t="shared" ref="J1077:K1077" si="197">+J1078</f>
        <v>0</v>
      </c>
      <c r="K1077" s="122">
        <f t="shared" si="197"/>
        <v>0</v>
      </c>
      <c r="L1077" s="117"/>
    </row>
    <row r="1078" spans="1:12" s="118" customFormat="1" ht="20.25" customHeight="1" x14ac:dyDescent="0.25">
      <c r="A1078" s="124">
        <v>3</v>
      </c>
      <c r="B1078" s="124"/>
      <c r="C1078" s="124"/>
      <c r="D1078" s="124"/>
      <c r="E1078" s="124"/>
      <c r="F1078" s="124"/>
      <c r="G1078" s="179" t="s">
        <v>39</v>
      </c>
      <c r="H1078" s="126" t="s">
        <v>18</v>
      </c>
      <c r="I1078" s="127">
        <f>+I1079+I1080</f>
        <v>0</v>
      </c>
      <c r="J1078" s="127">
        <f>+J1079+J1080</f>
        <v>0</v>
      </c>
      <c r="K1078" s="127">
        <f>+K1079+K1080</f>
        <v>0</v>
      </c>
      <c r="L1078" s="117"/>
    </row>
    <row r="1079" spans="1:12" s="118" customFormat="1" ht="20.25" customHeight="1" x14ac:dyDescent="0.25">
      <c r="A1079" s="136"/>
      <c r="B1079" s="136">
        <v>31</v>
      </c>
      <c r="C1079" s="136"/>
      <c r="D1079" s="136"/>
      <c r="E1079" s="136"/>
      <c r="F1079" s="136"/>
      <c r="G1079" s="179" t="s">
        <v>39</v>
      </c>
      <c r="H1079" s="131" t="s">
        <v>6</v>
      </c>
      <c r="I1079" s="132"/>
      <c r="J1079" s="132"/>
      <c r="K1079" s="132">
        <v>0</v>
      </c>
      <c r="L1079" s="117"/>
    </row>
    <row r="1080" spans="1:12" s="118" customFormat="1" ht="20.25" customHeight="1" x14ac:dyDescent="0.25">
      <c r="A1080" s="136"/>
      <c r="B1080" s="136">
        <v>32</v>
      </c>
      <c r="C1080" s="136"/>
      <c r="D1080" s="136"/>
      <c r="E1080" s="136"/>
      <c r="F1080" s="136"/>
      <c r="G1080" s="179" t="s">
        <v>39</v>
      </c>
      <c r="H1080" s="131" t="s">
        <v>7</v>
      </c>
      <c r="I1080" s="132"/>
      <c r="J1080" s="132"/>
      <c r="K1080" s="132">
        <v>0</v>
      </c>
      <c r="L1080" s="117"/>
    </row>
    <row r="1081" spans="1:12" s="118" customFormat="1" ht="20.25" customHeight="1" x14ac:dyDescent="0.25">
      <c r="A1081" s="128"/>
      <c r="B1081" s="128">
        <v>37</v>
      </c>
      <c r="C1081" s="128"/>
      <c r="D1081" s="128"/>
      <c r="E1081" s="128"/>
      <c r="F1081" s="128"/>
      <c r="G1081" s="179" t="s">
        <v>39</v>
      </c>
      <c r="H1081" s="129" t="s">
        <v>9</v>
      </c>
      <c r="I1081" s="132">
        <v>0</v>
      </c>
      <c r="J1081" s="132">
        <v>0</v>
      </c>
      <c r="K1081" s="132">
        <v>0</v>
      </c>
      <c r="L1081" s="117"/>
    </row>
    <row r="1082" spans="1:12" s="118" customFormat="1" ht="20.25" customHeight="1" x14ac:dyDescent="0.25">
      <c r="A1082" s="128"/>
      <c r="B1082" s="128">
        <v>38</v>
      </c>
      <c r="C1082" s="128"/>
      <c r="D1082" s="128"/>
      <c r="E1082" s="128"/>
      <c r="F1082" s="128"/>
      <c r="G1082" s="179" t="s">
        <v>39</v>
      </c>
      <c r="H1082" s="131" t="s">
        <v>10</v>
      </c>
      <c r="I1082" s="132">
        <v>0</v>
      </c>
      <c r="J1082" s="132">
        <v>0</v>
      </c>
      <c r="K1082" s="132">
        <v>0</v>
      </c>
      <c r="L1082" s="117"/>
    </row>
    <row r="1083" spans="1:12" s="118" customFormat="1" ht="30" customHeight="1" x14ac:dyDescent="0.25">
      <c r="A1083" s="348"/>
      <c r="B1083" s="349"/>
      <c r="C1083" s="349"/>
      <c r="D1083" s="349"/>
      <c r="E1083" s="349"/>
      <c r="F1083" s="349"/>
      <c r="G1083" s="350"/>
      <c r="H1083" s="115" t="s">
        <v>40</v>
      </c>
      <c r="I1083" s="116"/>
      <c r="J1083" s="116"/>
      <c r="K1083" s="116"/>
    </row>
    <row r="1084" spans="1:12" s="123" customFormat="1" ht="21.75" customHeight="1" x14ac:dyDescent="0.25">
      <c r="A1084" s="119"/>
      <c r="B1084" s="119"/>
      <c r="C1084" s="119"/>
      <c r="D1084" s="119"/>
      <c r="E1084" s="119"/>
      <c r="F1084" s="119" t="str">
        <f>+G1084</f>
        <v>3.1.</v>
      </c>
      <c r="G1084" s="120" t="s">
        <v>41</v>
      </c>
      <c r="H1084" s="121" t="s">
        <v>20</v>
      </c>
      <c r="I1084" s="122">
        <f>+I1085</f>
        <v>0</v>
      </c>
      <c r="J1084" s="122">
        <f t="shared" ref="J1084:K1084" si="198">+J1085</f>
        <v>0</v>
      </c>
      <c r="K1084" s="122">
        <f t="shared" si="198"/>
        <v>0</v>
      </c>
      <c r="L1084" s="117"/>
    </row>
    <row r="1085" spans="1:12" s="118" customFormat="1" ht="20.25" customHeight="1" x14ac:dyDescent="0.25">
      <c r="A1085" s="124">
        <v>4</v>
      </c>
      <c r="B1085" s="124"/>
      <c r="C1085" s="124"/>
      <c r="D1085" s="124"/>
      <c r="E1085" s="124"/>
      <c r="F1085" s="124"/>
      <c r="G1085" s="179" t="s">
        <v>41</v>
      </c>
      <c r="H1085" s="126" t="s">
        <v>21</v>
      </c>
      <c r="I1085" s="127">
        <f>+I1086+I1087</f>
        <v>0</v>
      </c>
      <c r="J1085" s="127">
        <f>+J1086+J1087</f>
        <v>0</v>
      </c>
      <c r="K1085" s="127">
        <f>+K1086+K1087</f>
        <v>0</v>
      </c>
      <c r="L1085" s="117"/>
    </row>
    <row r="1086" spans="1:12" s="118" customFormat="1" ht="20.25" customHeight="1" x14ac:dyDescent="0.25">
      <c r="A1086" s="128"/>
      <c r="B1086" s="128">
        <v>41</v>
      </c>
      <c r="C1086" s="128"/>
      <c r="D1086" s="128"/>
      <c r="E1086" s="128"/>
      <c r="F1086" s="128"/>
      <c r="G1086" s="179" t="s">
        <v>41</v>
      </c>
      <c r="H1086" s="129" t="s">
        <v>11</v>
      </c>
      <c r="I1086" s="132">
        <v>0</v>
      </c>
      <c r="J1086" s="132">
        <v>0</v>
      </c>
      <c r="K1086" s="132">
        <v>0</v>
      </c>
      <c r="L1086" s="117"/>
    </row>
    <row r="1087" spans="1:12" s="118" customFormat="1" ht="20.25" customHeight="1" x14ac:dyDescent="0.25">
      <c r="A1087" s="128"/>
      <c r="B1087" s="128">
        <v>42</v>
      </c>
      <c r="C1087" s="128"/>
      <c r="D1087" s="128"/>
      <c r="E1087" s="128"/>
      <c r="F1087" s="128"/>
      <c r="G1087" s="179" t="s">
        <v>41</v>
      </c>
      <c r="H1087" s="129" t="s">
        <v>12</v>
      </c>
      <c r="I1087" s="132">
        <v>0</v>
      </c>
      <c r="J1087" s="132">
        <v>0</v>
      </c>
      <c r="K1087" s="132">
        <v>0</v>
      </c>
      <c r="L1087" s="117"/>
    </row>
    <row r="1088" spans="1:12" s="118" customFormat="1" ht="34.5" customHeight="1" x14ac:dyDescent="0.25">
      <c r="A1088" s="348" t="s">
        <v>117</v>
      </c>
      <c r="B1088" s="349"/>
      <c r="C1088" s="349"/>
      <c r="D1088" s="349"/>
      <c r="E1088" s="349"/>
      <c r="F1088" s="349"/>
      <c r="G1088" s="350"/>
      <c r="H1088" s="115" t="s">
        <v>118</v>
      </c>
      <c r="I1088" s="116">
        <f>+I1089</f>
        <v>40000</v>
      </c>
      <c r="J1088" s="116">
        <f t="shared" ref="J1088:K1089" si="199">+J1089</f>
        <v>0</v>
      </c>
      <c r="K1088" s="116">
        <f t="shared" si="199"/>
        <v>40000</v>
      </c>
    </row>
    <row r="1089" spans="1:12" s="123" customFormat="1" ht="23.1" customHeight="1" x14ac:dyDescent="0.25">
      <c r="A1089" s="119"/>
      <c r="B1089" s="119"/>
      <c r="C1089" s="119"/>
      <c r="D1089" s="119"/>
      <c r="E1089" s="119"/>
      <c r="F1089" s="119" t="str">
        <f>+G1089</f>
        <v>1.1.</v>
      </c>
      <c r="G1089" s="120" t="s">
        <v>44</v>
      </c>
      <c r="H1089" s="121" t="s">
        <v>24</v>
      </c>
      <c r="I1089" s="122">
        <f>+I1090</f>
        <v>40000</v>
      </c>
      <c r="J1089" s="122">
        <f t="shared" si="199"/>
        <v>0</v>
      </c>
      <c r="K1089" s="122">
        <f t="shared" si="199"/>
        <v>40000</v>
      </c>
      <c r="L1089" s="117"/>
    </row>
    <row r="1090" spans="1:12" s="123" customFormat="1" ht="23.1" customHeight="1" x14ac:dyDescent="0.25">
      <c r="A1090" s="124">
        <v>3</v>
      </c>
      <c r="B1090" s="124"/>
      <c r="C1090" s="124"/>
      <c r="D1090" s="124"/>
      <c r="E1090" s="124"/>
      <c r="F1090" s="124"/>
      <c r="G1090" s="179" t="s">
        <v>44</v>
      </c>
      <c r="H1090" s="126" t="s">
        <v>18</v>
      </c>
      <c r="I1090" s="127">
        <f>+I1091+I1110</f>
        <v>40000</v>
      </c>
      <c r="J1090" s="127">
        <f t="shared" ref="J1090:K1090" si="200">+J1091+J1110</f>
        <v>0</v>
      </c>
      <c r="K1090" s="127">
        <f t="shared" si="200"/>
        <v>40000</v>
      </c>
      <c r="L1090" s="117"/>
    </row>
    <row r="1091" spans="1:12" s="118" customFormat="1" ht="23.1" customHeight="1" x14ac:dyDescent="0.25">
      <c r="A1091" s="128"/>
      <c r="B1091" s="128">
        <v>31</v>
      </c>
      <c r="C1091" s="128"/>
      <c r="D1091" s="128"/>
      <c r="E1091" s="128"/>
      <c r="F1091" s="128"/>
      <c r="G1091" s="179" t="s">
        <v>44</v>
      </c>
      <c r="H1091" s="129" t="s">
        <v>6</v>
      </c>
      <c r="I1091" s="132">
        <f>I1092+I1101</f>
        <v>19000</v>
      </c>
      <c r="J1091" s="132">
        <f>J1092+J1101</f>
        <v>0</v>
      </c>
      <c r="K1091" s="132">
        <f>K1092+K1101</f>
        <v>19000</v>
      </c>
      <c r="L1091" s="117"/>
    </row>
    <row r="1092" spans="1:12" s="118" customFormat="1" ht="20.25" customHeight="1" x14ac:dyDescent="0.25">
      <c r="A1092" s="128"/>
      <c r="B1092" s="135"/>
      <c r="C1092" s="135">
        <v>311</v>
      </c>
      <c r="D1092" s="135"/>
      <c r="E1092" s="135"/>
      <c r="F1092" s="136"/>
      <c r="G1092" s="12" t="s">
        <v>44</v>
      </c>
      <c r="H1092" s="131" t="s">
        <v>128</v>
      </c>
      <c r="I1092" s="137">
        <f>I1093+I1096</f>
        <v>16300</v>
      </c>
      <c r="J1092" s="137">
        <f>J1093+J1096</f>
        <v>0</v>
      </c>
      <c r="K1092" s="137">
        <f>K1093+K1096</f>
        <v>16300</v>
      </c>
      <c r="L1092" s="117"/>
    </row>
    <row r="1093" spans="1:12" s="118" customFormat="1" ht="20.25" customHeight="1" x14ac:dyDescent="0.25">
      <c r="A1093" s="128"/>
      <c r="B1093" s="135"/>
      <c r="C1093" s="135"/>
      <c r="D1093" s="135">
        <v>3111</v>
      </c>
      <c r="E1093" s="135"/>
      <c r="F1093" s="136"/>
      <c r="G1093" s="12" t="s">
        <v>44</v>
      </c>
      <c r="H1093" s="131" t="s">
        <v>129</v>
      </c>
      <c r="I1093" s="137">
        <f t="shared" ref="I1093:K1094" si="201">I1094</f>
        <v>16085</v>
      </c>
      <c r="J1093" s="137">
        <f t="shared" si="201"/>
        <v>0</v>
      </c>
      <c r="K1093" s="137">
        <f t="shared" si="201"/>
        <v>16085</v>
      </c>
      <c r="L1093" s="117"/>
    </row>
    <row r="1094" spans="1:12" s="118" customFormat="1" ht="20.25" customHeight="1" x14ac:dyDescent="0.25">
      <c r="A1094" s="128"/>
      <c r="B1094" s="135"/>
      <c r="C1094" s="135"/>
      <c r="D1094" s="135"/>
      <c r="E1094" s="90">
        <v>31111</v>
      </c>
      <c r="F1094" s="131"/>
      <c r="G1094" s="12" t="s">
        <v>44</v>
      </c>
      <c r="H1094" s="131" t="s">
        <v>130</v>
      </c>
      <c r="I1094" s="137">
        <f t="shared" si="201"/>
        <v>16085</v>
      </c>
      <c r="J1094" s="137">
        <f t="shared" si="201"/>
        <v>0</v>
      </c>
      <c r="K1094" s="137">
        <f t="shared" si="201"/>
        <v>16085</v>
      </c>
      <c r="L1094" s="117"/>
    </row>
    <row r="1095" spans="1:12" s="118" customFormat="1" ht="20.25" customHeight="1" x14ac:dyDescent="0.25">
      <c r="A1095" s="128"/>
      <c r="B1095" s="135"/>
      <c r="C1095" s="135"/>
      <c r="D1095" s="135"/>
      <c r="E1095" s="11"/>
      <c r="F1095" s="175">
        <v>311110</v>
      </c>
      <c r="G1095" s="176" t="s">
        <v>44</v>
      </c>
      <c r="H1095" s="177" t="s">
        <v>130</v>
      </c>
      <c r="I1095" s="178">
        <f>15000+1085</f>
        <v>16085</v>
      </c>
      <c r="J1095" s="178">
        <f>K1095-I1095</f>
        <v>0</v>
      </c>
      <c r="K1095" s="182">
        <f>15000+1085</f>
        <v>16085</v>
      </c>
      <c r="L1095" s="117"/>
    </row>
    <row r="1096" spans="1:12" s="118" customFormat="1" ht="20.25" customHeight="1" x14ac:dyDescent="0.25">
      <c r="A1096" s="128"/>
      <c r="B1096" s="135"/>
      <c r="C1096" s="135"/>
      <c r="D1096" s="135">
        <v>3114</v>
      </c>
      <c r="E1096" s="135"/>
      <c r="F1096" s="136"/>
      <c r="G1096" s="12" t="s">
        <v>44</v>
      </c>
      <c r="H1096" s="131" t="s">
        <v>138</v>
      </c>
      <c r="I1096" s="137">
        <f t="shared" ref="I1096:K1097" si="202">I1097</f>
        <v>215</v>
      </c>
      <c r="J1096" s="137">
        <f t="shared" si="202"/>
        <v>0</v>
      </c>
      <c r="K1096" s="137">
        <f t="shared" si="202"/>
        <v>215</v>
      </c>
      <c r="L1096" s="117"/>
    </row>
    <row r="1097" spans="1:12" s="118" customFormat="1" ht="20.25" customHeight="1" x14ac:dyDescent="0.25">
      <c r="A1097" s="128"/>
      <c r="B1097" s="135"/>
      <c r="C1097" s="135"/>
      <c r="D1097" s="135"/>
      <c r="E1097" s="90">
        <v>31141</v>
      </c>
      <c r="F1097" s="131"/>
      <c r="G1097" s="12" t="s">
        <v>44</v>
      </c>
      <c r="H1097" s="131" t="s">
        <v>138</v>
      </c>
      <c r="I1097" s="137">
        <f t="shared" si="202"/>
        <v>215</v>
      </c>
      <c r="J1097" s="137">
        <f t="shared" si="202"/>
        <v>0</v>
      </c>
      <c r="K1097" s="137">
        <f t="shared" si="202"/>
        <v>215</v>
      </c>
      <c r="L1097" s="117"/>
    </row>
    <row r="1098" spans="1:12" s="118" customFormat="1" ht="20.25" customHeight="1" x14ac:dyDescent="0.25">
      <c r="A1098" s="128"/>
      <c r="B1098" s="135"/>
      <c r="C1098" s="135"/>
      <c r="D1098" s="135"/>
      <c r="E1098" s="11"/>
      <c r="F1098" s="175">
        <v>311410</v>
      </c>
      <c r="G1098" s="176" t="s">
        <v>44</v>
      </c>
      <c r="H1098" s="177" t="s">
        <v>138</v>
      </c>
      <c r="I1098" s="178">
        <v>215</v>
      </c>
      <c r="J1098" s="178">
        <f>K1098-I1098</f>
        <v>0</v>
      </c>
      <c r="K1098" s="182">
        <v>215</v>
      </c>
      <c r="L1098" s="117"/>
    </row>
    <row r="1099" spans="1:12" s="118" customFormat="1" ht="20.25" customHeight="1" x14ac:dyDescent="0.25">
      <c r="A1099" s="128"/>
      <c r="B1099" s="135"/>
      <c r="C1099" s="135">
        <v>312</v>
      </c>
      <c r="D1099" s="135"/>
      <c r="E1099" s="11"/>
      <c r="F1099" s="131"/>
      <c r="G1099" s="12" t="s">
        <v>44</v>
      </c>
      <c r="H1099" s="131" t="s">
        <v>141</v>
      </c>
      <c r="I1099" s="137">
        <f>I1100</f>
        <v>0</v>
      </c>
      <c r="J1099" s="137">
        <f>J1100</f>
        <v>0</v>
      </c>
      <c r="K1099" s="137">
        <f>K1100</f>
        <v>0</v>
      </c>
      <c r="L1099" s="117"/>
    </row>
    <row r="1100" spans="1:12" s="118" customFormat="1" ht="20.25" customHeight="1" x14ac:dyDescent="0.25">
      <c r="A1100" s="128"/>
      <c r="B1100" s="135"/>
      <c r="C1100" s="135"/>
      <c r="D1100" s="135">
        <v>3121</v>
      </c>
      <c r="E1100" s="11"/>
      <c r="F1100" s="131"/>
      <c r="G1100" s="12" t="s">
        <v>44</v>
      </c>
      <c r="H1100" s="131" t="s">
        <v>141</v>
      </c>
      <c r="I1100" s="137">
        <v>0</v>
      </c>
      <c r="J1100" s="137">
        <v>0</v>
      </c>
      <c r="K1100" s="137">
        <v>0</v>
      </c>
      <c r="L1100" s="117"/>
    </row>
    <row r="1101" spans="1:12" s="118" customFormat="1" ht="20.25" customHeight="1" x14ac:dyDescent="0.25">
      <c r="A1101" s="128"/>
      <c r="B1101" s="135"/>
      <c r="C1101" s="135">
        <v>313</v>
      </c>
      <c r="D1101" s="135"/>
      <c r="E1101" s="135"/>
      <c r="F1101" s="136"/>
      <c r="G1101" s="12" t="s">
        <v>44</v>
      </c>
      <c r="H1101" s="131" t="s">
        <v>149</v>
      </c>
      <c r="I1101" s="137">
        <f>I1102+I1107</f>
        <v>2700</v>
      </c>
      <c r="J1101" s="137">
        <f>J1102+J1107</f>
        <v>0</v>
      </c>
      <c r="K1101" s="137">
        <f>K1102+K1107</f>
        <v>2700</v>
      </c>
      <c r="L1101" s="117"/>
    </row>
    <row r="1102" spans="1:12" s="118" customFormat="1" ht="20.25" customHeight="1" x14ac:dyDescent="0.25">
      <c r="A1102" s="128"/>
      <c r="B1102" s="135"/>
      <c r="C1102" s="135"/>
      <c r="D1102" s="135">
        <v>3132</v>
      </c>
      <c r="E1102" s="135"/>
      <c r="F1102" s="136"/>
      <c r="G1102" s="12" t="s">
        <v>44</v>
      </c>
      <c r="H1102" s="131" t="s">
        <v>150</v>
      </c>
      <c r="I1102" s="137">
        <f>I1103+I1105</f>
        <v>2700</v>
      </c>
      <c r="J1102" s="137">
        <f>J1103+J1105</f>
        <v>0</v>
      </c>
      <c r="K1102" s="137">
        <f>K1103+K1105</f>
        <v>2700</v>
      </c>
      <c r="L1102" s="117"/>
    </row>
    <row r="1103" spans="1:12" s="118" customFormat="1" ht="20.25" customHeight="1" x14ac:dyDescent="0.25">
      <c r="A1103" s="128"/>
      <c r="B1103" s="135"/>
      <c r="C1103" s="135"/>
      <c r="D1103" s="135"/>
      <c r="E1103" s="90">
        <v>31321</v>
      </c>
      <c r="F1103" s="131"/>
      <c r="G1103" s="12" t="s">
        <v>44</v>
      </c>
      <c r="H1103" s="131" t="s">
        <v>150</v>
      </c>
      <c r="I1103" s="137">
        <f>I1104</f>
        <v>2700</v>
      </c>
      <c r="J1103" s="137">
        <f>J1104</f>
        <v>0</v>
      </c>
      <c r="K1103" s="137">
        <f>K1104</f>
        <v>2700</v>
      </c>
      <c r="L1103" s="117"/>
    </row>
    <row r="1104" spans="1:12" s="118" customFormat="1" ht="20.25" customHeight="1" x14ac:dyDescent="0.25">
      <c r="A1104" s="128"/>
      <c r="B1104" s="135"/>
      <c r="C1104" s="135"/>
      <c r="D1104" s="135"/>
      <c r="E1104" s="11"/>
      <c r="F1104" s="175">
        <v>313210</v>
      </c>
      <c r="G1104" s="176" t="s">
        <v>44</v>
      </c>
      <c r="H1104" s="177" t="s">
        <v>150</v>
      </c>
      <c r="I1104" s="178">
        <v>2700</v>
      </c>
      <c r="J1104" s="178">
        <f>K1104-I1104</f>
        <v>0</v>
      </c>
      <c r="K1104" s="182">
        <v>2700</v>
      </c>
      <c r="L1104" s="117"/>
    </row>
    <row r="1105" spans="1:12" s="118" customFormat="1" ht="20.25" customHeight="1" x14ac:dyDescent="0.25">
      <c r="A1105" s="128"/>
      <c r="B1105" s="135"/>
      <c r="C1105" s="135"/>
      <c r="D1105" s="135"/>
      <c r="E1105" s="90">
        <v>31322</v>
      </c>
      <c r="F1105" s="131"/>
      <c r="G1105" s="12" t="s">
        <v>44</v>
      </c>
      <c r="H1105" s="131" t="s">
        <v>270</v>
      </c>
      <c r="I1105" s="137">
        <f>I1106</f>
        <v>0</v>
      </c>
      <c r="J1105" s="137">
        <f>J1106</f>
        <v>0</v>
      </c>
      <c r="K1105" s="137">
        <f>K1106</f>
        <v>0</v>
      </c>
      <c r="L1105" s="117"/>
    </row>
    <row r="1106" spans="1:12" s="118" customFormat="1" ht="20.25" customHeight="1" x14ac:dyDescent="0.25">
      <c r="A1106" s="128"/>
      <c r="B1106" s="135"/>
      <c r="C1106" s="135"/>
      <c r="D1106" s="135"/>
      <c r="E1106" s="11"/>
      <c r="F1106" s="175">
        <v>313220</v>
      </c>
      <c r="G1106" s="176" t="s">
        <v>44</v>
      </c>
      <c r="H1106" s="177" t="s">
        <v>270</v>
      </c>
      <c r="I1106" s="178">
        <v>0</v>
      </c>
      <c r="J1106" s="178">
        <f>K1106-I1106</f>
        <v>0</v>
      </c>
      <c r="K1106" s="178">
        <v>0</v>
      </c>
      <c r="L1106" s="117"/>
    </row>
    <row r="1107" spans="1:12" s="118" customFormat="1" ht="20.25" customHeight="1" x14ac:dyDescent="0.25">
      <c r="A1107" s="128"/>
      <c r="B1107" s="135"/>
      <c r="C1107" s="135"/>
      <c r="D1107" s="135">
        <v>3133</v>
      </c>
      <c r="E1107" s="135"/>
      <c r="F1107" s="136"/>
      <c r="G1107" s="12" t="s">
        <v>44</v>
      </c>
      <c r="H1107" s="131" t="s">
        <v>271</v>
      </c>
      <c r="I1107" s="137">
        <f t="shared" ref="I1107:K1108" si="203">I1108</f>
        <v>0</v>
      </c>
      <c r="J1107" s="137">
        <f t="shared" si="203"/>
        <v>0</v>
      </c>
      <c r="K1107" s="137">
        <f t="shared" si="203"/>
        <v>0</v>
      </c>
      <c r="L1107" s="117"/>
    </row>
    <row r="1108" spans="1:12" s="118" customFormat="1" ht="20.25" customHeight="1" x14ac:dyDescent="0.25">
      <c r="A1108" s="128"/>
      <c r="B1108" s="135"/>
      <c r="C1108" s="135"/>
      <c r="D1108" s="135"/>
      <c r="E1108" s="90">
        <v>31332</v>
      </c>
      <c r="F1108" s="131"/>
      <c r="G1108" s="12" t="s">
        <v>44</v>
      </c>
      <c r="H1108" s="131" t="s">
        <v>271</v>
      </c>
      <c r="I1108" s="137">
        <f t="shared" si="203"/>
        <v>0</v>
      </c>
      <c r="J1108" s="137">
        <f t="shared" si="203"/>
        <v>0</v>
      </c>
      <c r="K1108" s="137">
        <f t="shared" si="203"/>
        <v>0</v>
      </c>
      <c r="L1108" s="117"/>
    </row>
    <row r="1109" spans="1:12" s="118" customFormat="1" ht="20.25" customHeight="1" x14ac:dyDescent="0.25">
      <c r="A1109" s="128"/>
      <c r="B1109" s="135"/>
      <c r="C1109" s="135"/>
      <c r="D1109" s="135"/>
      <c r="E1109" s="11"/>
      <c r="F1109" s="175">
        <v>313320</v>
      </c>
      <c r="G1109" s="176" t="s">
        <v>44</v>
      </c>
      <c r="H1109" s="177" t="s">
        <v>271</v>
      </c>
      <c r="I1109" s="178">
        <v>0</v>
      </c>
      <c r="J1109" s="178">
        <f>K1109-I1109</f>
        <v>0</v>
      </c>
      <c r="K1109" s="178">
        <v>0</v>
      </c>
      <c r="L1109" s="117"/>
    </row>
    <row r="1110" spans="1:12" s="118" customFormat="1" ht="23.1" customHeight="1" x14ac:dyDescent="0.25">
      <c r="A1110" s="128"/>
      <c r="B1110" s="128">
        <v>32</v>
      </c>
      <c r="C1110" s="128"/>
      <c r="D1110" s="128"/>
      <c r="E1110" s="128"/>
      <c r="F1110" s="128"/>
      <c r="G1110" s="179" t="s">
        <v>44</v>
      </c>
      <c r="H1110" s="129" t="s">
        <v>7</v>
      </c>
      <c r="I1110" s="132">
        <f t="shared" ref="I1110:K1110" si="204">I1111+I1127+I1151+I1180</f>
        <v>21000</v>
      </c>
      <c r="J1110" s="132">
        <f t="shared" si="204"/>
        <v>0</v>
      </c>
      <c r="K1110" s="132">
        <f t="shared" si="204"/>
        <v>21000</v>
      </c>
      <c r="L1110" s="117"/>
    </row>
    <row r="1111" spans="1:12" s="118" customFormat="1" ht="20.25" customHeight="1" x14ac:dyDescent="0.25">
      <c r="A1111" s="128"/>
      <c r="B1111" s="135"/>
      <c r="C1111" s="135">
        <v>321</v>
      </c>
      <c r="D1111" s="135"/>
      <c r="E1111" s="135"/>
      <c r="F1111" s="136"/>
      <c r="G1111" s="12" t="s">
        <v>44</v>
      </c>
      <c r="H1111" s="131" t="s">
        <v>151</v>
      </c>
      <c r="I1111" s="137">
        <f>I1112+I1121</f>
        <v>330</v>
      </c>
      <c r="J1111" s="137">
        <f>J1112+J1121</f>
        <v>0</v>
      </c>
      <c r="K1111" s="137">
        <f>K1112+K1121</f>
        <v>330</v>
      </c>
      <c r="L1111" s="117"/>
    </row>
    <row r="1112" spans="1:12" s="118" customFormat="1" ht="20.25" customHeight="1" x14ac:dyDescent="0.25">
      <c r="A1112" s="128"/>
      <c r="B1112" s="135"/>
      <c r="C1112" s="135"/>
      <c r="D1112" s="135">
        <v>3211</v>
      </c>
      <c r="E1112" s="135"/>
      <c r="F1112" s="136"/>
      <c r="G1112" s="12" t="s">
        <v>44</v>
      </c>
      <c r="H1112" s="131" t="s">
        <v>152</v>
      </c>
      <c r="I1112" s="137">
        <f>I1113+I1115</f>
        <v>130</v>
      </c>
      <c r="J1112" s="137">
        <f>J1113+J1115</f>
        <v>0</v>
      </c>
      <c r="K1112" s="137">
        <f>K1113+K1115</f>
        <v>130</v>
      </c>
      <c r="L1112" s="117"/>
    </row>
    <row r="1113" spans="1:12" s="118" customFormat="1" ht="20.25" customHeight="1" x14ac:dyDescent="0.25">
      <c r="A1113" s="128"/>
      <c r="B1113" s="135"/>
      <c r="C1113" s="135"/>
      <c r="D1113" s="135"/>
      <c r="E1113" s="90">
        <v>32111</v>
      </c>
      <c r="F1113" s="131"/>
      <c r="G1113" s="12" t="s">
        <v>44</v>
      </c>
      <c r="H1113" s="131" t="s">
        <v>153</v>
      </c>
      <c r="I1113" s="137">
        <f t="shared" ref="I1113:K1113" si="205">I1114</f>
        <v>50</v>
      </c>
      <c r="J1113" s="137">
        <f t="shared" si="205"/>
        <v>0</v>
      </c>
      <c r="K1113" s="137">
        <f t="shared" si="205"/>
        <v>50</v>
      </c>
      <c r="L1113" s="117"/>
    </row>
    <row r="1114" spans="1:12" s="118" customFormat="1" ht="20.25" customHeight="1" x14ac:dyDescent="0.25">
      <c r="A1114" s="128"/>
      <c r="B1114" s="135"/>
      <c r="C1114" s="135"/>
      <c r="D1114" s="135"/>
      <c r="E1114" s="11"/>
      <c r="F1114" s="175">
        <v>321110</v>
      </c>
      <c r="G1114" s="176" t="s">
        <v>44</v>
      </c>
      <c r="H1114" s="177" t="s">
        <v>153</v>
      </c>
      <c r="I1114" s="178">
        <v>50</v>
      </c>
      <c r="J1114" s="178">
        <f>K1114-I1114</f>
        <v>0</v>
      </c>
      <c r="K1114" s="182">
        <v>50</v>
      </c>
      <c r="L1114" s="117"/>
    </row>
    <row r="1115" spans="1:12" s="118" customFormat="1" ht="20.25" customHeight="1" x14ac:dyDescent="0.25">
      <c r="A1115" s="128"/>
      <c r="B1115" s="135"/>
      <c r="C1115" s="135"/>
      <c r="D1115" s="135"/>
      <c r="E1115" s="90">
        <v>32113</v>
      </c>
      <c r="F1115" s="131"/>
      <c r="G1115" s="12" t="s">
        <v>44</v>
      </c>
      <c r="H1115" s="131" t="s">
        <v>154</v>
      </c>
      <c r="I1115" s="137">
        <f t="shared" ref="I1115:K1115" si="206">I1116</f>
        <v>80</v>
      </c>
      <c r="J1115" s="137">
        <f t="shared" si="206"/>
        <v>0</v>
      </c>
      <c r="K1115" s="137">
        <f t="shared" si="206"/>
        <v>80</v>
      </c>
      <c r="L1115" s="117"/>
    </row>
    <row r="1116" spans="1:12" s="118" customFormat="1" ht="20.25" customHeight="1" x14ac:dyDescent="0.25">
      <c r="A1116" s="128"/>
      <c r="B1116" s="135"/>
      <c r="C1116" s="135"/>
      <c r="D1116" s="135"/>
      <c r="E1116" s="11"/>
      <c r="F1116" s="175">
        <v>321130</v>
      </c>
      <c r="G1116" s="176" t="s">
        <v>44</v>
      </c>
      <c r="H1116" s="177" t="s">
        <v>154</v>
      </c>
      <c r="I1116" s="178">
        <v>80</v>
      </c>
      <c r="J1116" s="178">
        <f>K1116-I1116</f>
        <v>0</v>
      </c>
      <c r="K1116" s="182">
        <v>80</v>
      </c>
      <c r="L1116" s="117"/>
    </row>
    <row r="1117" spans="1:12" s="118" customFormat="1" ht="20.25" customHeight="1" x14ac:dyDescent="0.25">
      <c r="A1117" s="128"/>
      <c r="B1117" s="135"/>
      <c r="C1117" s="135"/>
      <c r="D1117" s="135"/>
      <c r="E1117" s="90">
        <v>32115</v>
      </c>
      <c r="F1117" s="131"/>
      <c r="G1117" s="12" t="s">
        <v>44</v>
      </c>
      <c r="H1117" s="131" t="s">
        <v>306</v>
      </c>
      <c r="I1117" s="137"/>
      <c r="J1117" s="137"/>
      <c r="K1117" s="137"/>
      <c r="L1117" s="117"/>
    </row>
    <row r="1118" spans="1:12" s="118" customFormat="1" ht="20.25" customHeight="1" x14ac:dyDescent="0.25">
      <c r="A1118" s="128"/>
      <c r="B1118" s="135"/>
      <c r="C1118" s="135"/>
      <c r="D1118" s="135"/>
      <c r="E1118" s="11"/>
      <c r="F1118" s="175">
        <v>321150</v>
      </c>
      <c r="G1118" s="176" t="s">
        <v>44</v>
      </c>
      <c r="H1118" s="177" t="s">
        <v>306</v>
      </c>
      <c r="I1118" s="178"/>
      <c r="J1118" s="178"/>
      <c r="K1118" s="178"/>
      <c r="L1118" s="117"/>
    </row>
    <row r="1119" spans="1:12" s="118" customFormat="1" ht="20.25" customHeight="1" x14ac:dyDescent="0.25">
      <c r="A1119" s="128"/>
      <c r="B1119" s="135"/>
      <c r="C1119" s="135"/>
      <c r="D1119" s="135"/>
      <c r="E1119" s="90">
        <v>32119</v>
      </c>
      <c r="F1119" s="131"/>
      <c r="G1119" s="12" t="s">
        <v>44</v>
      </c>
      <c r="H1119" s="131" t="s">
        <v>156</v>
      </c>
      <c r="I1119" s="137"/>
      <c r="J1119" s="137"/>
      <c r="K1119" s="137"/>
      <c r="L1119" s="117"/>
    </row>
    <row r="1120" spans="1:12" s="118" customFormat="1" ht="20.25" customHeight="1" x14ac:dyDescent="0.25">
      <c r="A1120" s="128"/>
      <c r="B1120" s="135"/>
      <c r="C1120" s="135"/>
      <c r="D1120" s="135"/>
      <c r="E1120" s="11"/>
      <c r="F1120" s="175">
        <v>321190</v>
      </c>
      <c r="G1120" s="176" t="s">
        <v>44</v>
      </c>
      <c r="H1120" s="177" t="s">
        <v>156</v>
      </c>
      <c r="I1120" s="178"/>
      <c r="J1120" s="178"/>
      <c r="K1120" s="178"/>
      <c r="L1120" s="117"/>
    </row>
    <row r="1121" spans="1:12" s="118" customFormat="1" ht="20.25" customHeight="1" x14ac:dyDescent="0.25">
      <c r="A1121" s="128"/>
      <c r="B1121" s="135"/>
      <c r="C1121" s="135"/>
      <c r="D1121" s="135">
        <v>3213</v>
      </c>
      <c r="E1121" s="135"/>
      <c r="F1121" s="136"/>
      <c r="G1121" s="12" t="s">
        <v>44</v>
      </c>
      <c r="H1121" s="131" t="s">
        <v>160</v>
      </c>
      <c r="I1121" s="137">
        <f t="shared" ref="I1121:K1122" si="207">I1122</f>
        <v>200</v>
      </c>
      <c r="J1121" s="137">
        <f t="shared" si="207"/>
        <v>0</v>
      </c>
      <c r="K1121" s="137">
        <f t="shared" si="207"/>
        <v>200</v>
      </c>
      <c r="L1121" s="117"/>
    </row>
    <row r="1122" spans="1:12" s="118" customFormat="1" ht="20.25" customHeight="1" x14ac:dyDescent="0.25">
      <c r="A1122" s="128"/>
      <c r="B1122" s="135"/>
      <c r="C1122" s="135"/>
      <c r="D1122" s="135"/>
      <c r="E1122" s="90">
        <v>32131</v>
      </c>
      <c r="F1122" s="131"/>
      <c r="G1122" s="12" t="s">
        <v>44</v>
      </c>
      <c r="H1122" s="131" t="s">
        <v>161</v>
      </c>
      <c r="I1122" s="137">
        <f t="shared" si="207"/>
        <v>200</v>
      </c>
      <c r="J1122" s="137">
        <f t="shared" si="207"/>
        <v>0</v>
      </c>
      <c r="K1122" s="137">
        <f t="shared" si="207"/>
        <v>200</v>
      </c>
      <c r="L1122" s="117"/>
    </row>
    <row r="1123" spans="1:12" s="118" customFormat="1" ht="20.25" customHeight="1" x14ac:dyDescent="0.25">
      <c r="A1123" s="128"/>
      <c r="B1123" s="135"/>
      <c r="C1123" s="135"/>
      <c r="D1123" s="135"/>
      <c r="E1123" s="11"/>
      <c r="F1123" s="175">
        <v>321310</v>
      </c>
      <c r="G1123" s="176" t="s">
        <v>44</v>
      </c>
      <c r="H1123" s="177" t="s">
        <v>162</v>
      </c>
      <c r="I1123" s="178">
        <v>200</v>
      </c>
      <c r="J1123" s="178">
        <f>K1123-I1123</f>
        <v>0</v>
      </c>
      <c r="K1123" s="182">
        <v>200</v>
      </c>
      <c r="L1123" s="117"/>
    </row>
    <row r="1124" spans="1:12" s="118" customFormat="1" ht="20.25" customHeight="1" x14ac:dyDescent="0.25">
      <c r="A1124" s="128"/>
      <c r="B1124" s="135"/>
      <c r="C1124" s="135"/>
      <c r="D1124" s="135"/>
      <c r="E1124" s="11"/>
      <c r="F1124" s="175">
        <v>321311</v>
      </c>
      <c r="G1124" s="176" t="s">
        <v>44</v>
      </c>
      <c r="H1124" s="177" t="s">
        <v>163</v>
      </c>
      <c r="I1124" s="178"/>
      <c r="J1124" s="178"/>
      <c r="K1124" s="178"/>
      <c r="L1124" s="117"/>
    </row>
    <row r="1125" spans="1:12" s="118" customFormat="1" ht="20.25" customHeight="1" x14ac:dyDescent="0.25">
      <c r="A1125" s="128"/>
      <c r="B1125" s="135"/>
      <c r="C1125" s="135"/>
      <c r="D1125" s="135"/>
      <c r="E1125" s="90">
        <v>32132</v>
      </c>
      <c r="F1125" s="131"/>
      <c r="G1125" s="12" t="s">
        <v>44</v>
      </c>
      <c r="H1125" s="131" t="s">
        <v>164</v>
      </c>
      <c r="I1125" s="137"/>
      <c r="J1125" s="137"/>
      <c r="K1125" s="137"/>
      <c r="L1125" s="117"/>
    </row>
    <row r="1126" spans="1:12" s="118" customFormat="1" ht="20.25" customHeight="1" x14ac:dyDescent="0.25">
      <c r="A1126" s="128"/>
      <c r="B1126" s="135"/>
      <c r="C1126" s="135"/>
      <c r="D1126" s="135"/>
      <c r="E1126" s="11"/>
      <c r="F1126" s="175">
        <v>321320</v>
      </c>
      <c r="G1126" s="176" t="s">
        <v>44</v>
      </c>
      <c r="H1126" s="177" t="s">
        <v>164</v>
      </c>
      <c r="I1126" s="178"/>
      <c r="J1126" s="178"/>
      <c r="K1126" s="178"/>
      <c r="L1126" s="117"/>
    </row>
    <row r="1127" spans="1:12" s="118" customFormat="1" ht="20.25" customHeight="1" x14ac:dyDescent="0.25">
      <c r="A1127" s="128"/>
      <c r="B1127" s="135"/>
      <c r="C1127" s="135">
        <v>322</v>
      </c>
      <c r="D1127" s="135"/>
      <c r="E1127" s="135"/>
      <c r="F1127" s="136"/>
      <c r="G1127" s="12" t="s">
        <v>44</v>
      </c>
      <c r="H1127" s="131" t="s">
        <v>165</v>
      </c>
      <c r="I1127" s="137">
        <f>I1128+I1138+I1143</f>
        <v>7660</v>
      </c>
      <c r="J1127" s="137">
        <f>J1128+J1138+J1143</f>
        <v>0</v>
      </c>
      <c r="K1127" s="137">
        <f>K1128+K1138+K1143</f>
        <v>7660</v>
      </c>
      <c r="L1127" s="117"/>
    </row>
    <row r="1128" spans="1:12" s="118" customFormat="1" ht="20.25" customHeight="1" x14ac:dyDescent="0.25">
      <c r="A1128" s="128"/>
      <c r="B1128" s="135"/>
      <c r="C1128" s="135"/>
      <c r="D1128" s="135">
        <v>3221</v>
      </c>
      <c r="E1128" s="135"/>
      <c r="F1128" s="136"/>
      <c r="G1128" s="12" t="s">
        <v>44</v>
      </c>
      <c r="H1128" s="131" t="s">
        <v>166</v>
      </c>
      <c r="I1128" s="137">
        <f>I1129+I1134+I1136</f>
        <v>500</v>
      </c>
      <c r="J1128" s="137">
        <f>J1129+J1134+J1136</f>
        <v>0</v>
      </c>
      <c r="K1128" s="137">
        <f>K1129+K1134+K1136</f>
        <v>500</v>
      </c>
      <c r="L1128" s="117"/>
    </row>
    <row r="1129" spans="1:12" s="118" customFormat="1" ht="20.25" customHeight="1" x14ac:dyDescent="0.25">
      <c r="A1129" s="128"/>
      <c r="B1129" s="135"/>
      <c r="C1129" s="135"/>
      <c r="D1129" s="135"/>
      <c r="E1129" s="90">
        <v>32211</v>
      </c>
      <c r="F1129" s="131"/>
      <c r="G1129" s="12" t="s">
        <v>44</v>
      </c>
      <c r="H1129" s="131" t="s">
        <v>167</v>
      </c>
      <c r="I1129" s="137">
        <f>I1130+I1131</f>
        <v>190</v>
      </c>
      <c r="J1129" s="137">
        <f>J1130+J1131</f>
        <v>0</v>
      </c>
      <c r="K1129" s="137">
        <f>K1130+K1131</f>
        <v>190</v>
      </c>
      <c r="L1129" s="117"/>
    </row>
    <row r="1130" spans="1:12" s="118" customFormat="1" ht="20.25" customHeight="1" x14ac:dyDescent="0.25">
      <c r="A1130" s="128"/>
      <c r="B1130" s="135"/>
      <c r="C1130" s="135"/>
      <c r="D1130" s="135"/>
      <c r="E1130" s="11"/>
      <c r="F1130" s="175">
        <v>322110</v>
      </c>
      <c r="G1130" s="176" t="s">
        <v>44</v>
      </c>
      <c r="H1130" s="177" t="s">
        <v>167</v>
      </c>
      <c r="I1130" s="178">
        <v>80</v>
      </c>
      <c r="J1130" s="178">
        <f>K1130-I1130</f>
        <v>0</v>
      </c>
      <c r="K1130" s="182">
        <v>80</v>
      </c>
      <c r="L1130" s="117"/>
    </row>
    <row r="1131" spans="1:12" s="118" customFormat="1" ht="20.25" customHeight="1" x14ac:dyDescent="0.25">
      <c r="A1131" s="128"/>
      <c r="B1131" s="135"/>
      <c r="C1131" s="135"/>
      <c r="D1131" s="135"/>
      <c r="E1131" s="11"/>
      <c r="F1131" s="175">
        <v>322111</v>
      </c>
      <c r="G1131" s="176" t="s">
        <v>44</v>
      </c>
      <c r="H1131" s="177" t="s">
        <v>169</v>
      </c>
      <c r="I1131" s="178">
        <v>110</v>
      </c>
      <c r="J1131" s="178">
        <f>K1131-I1131</f>
        <v>0</v>
      </c>
      <c r="K1131" s="182">
        <v>110</v>
      </c>
      <c r="L1131" s="117"/>
    </row>
    <row r="1132" spans="1:12" s="118" customFormat="1" ht="20.25" customHeight="1" x14ac:dyDescent="0.25">
      <c r="A1132" s="128"/>
      <c r="B1132" s="135"/>
      <c r="C1132" s="135"/>
      <c r="D1132" s="135"/>
      <c r="E1132" s="90">
        <v>32212</v>
      </c>
      <c r="F1132" s="131"/>
      <c r="G1132" s="12" t="s">
        <v>44</v>
      </c>
      <c r="H1132" s="131" t="s">
        <v>174</v>
      </c>
      <c r="I1132" s="137"/>
      <c r="J1132" s="137"/>
      <c r="K1132" s="137"/>
      <c r="L1132" s="117"/>
    </row>
    <row r="1133" spans="1:12" s="118" customFormat="1" ht="20.25" customHeight="1" x14ac:dyDescent="0.25">
      <c r="A1133" s="128"/>
      <c r="B1133" s="135"/>
      <c r="C1133" s="135"/>
      <c r="D1133" s="135"/>
      <c r="E1133" s="11"/>
      <c r="F1133" s="175">
        <v>322120</v>
      </c>
      <c r="G1133" s="176" t="s">
        <v>44</v>
      </c>
      <c r="H1133" s="177" t="s">
        <v>174</v>
      </c>
      <c r="I1133" s="178"/>
      <c r="J1133" s="178"/>
      <c r="K1133" s="178"/>
      <c r="L1133" s="117"/>
    </row>
    <row r="1134" spans="1:12" s="118" customFormat="1" ht="20.25" customHeight="1" x14ac:dyDescent="0.25">
      <c r="A1134" s="128"/>
      <c r="B1134" s="135"/>
      <c r="C1134" s="135"/>
      <c r="D1134" s="135"/>
      <c r="E1134" s="90">
        <v>32214</v>
      </c>
      <c r="F1134" s="131"/>
      <c r="G1134" s="12" t="s">
        <v>44</v>
      </c>
      <c r="H1134" s="131" t="s">
        <v>175</v>
      </c>
      <c r="I1134" s="137">
        <f>I1135</f>
        <v>80</v>
      </c>
      <c r="J1134" s="137">
        <f>J1135</f>
        <v>0</v>
      </c>
      <c r="K1134" s="137">
        <f>K1135</f>
        <v>80</v>
      </c>
      <c r="L1134" s="117"/>
    </row>
    <row r="1135" spans="1:12" s="118" customFormat="1" ht="20.25" customHeight="1" x14ac:dyDescent="0.25">
      <c r="A1135" s="128"/>
      <c r="B1135" s="135"/>
      <c r="C1135" s="135"/>
      <c r="D1135" s="135"/>
      <c r="E1135" s="11"/>
      <c r="F1135" s="175">
        <v>322140</v>
      </c>
      <c r="G1135" s="176" t="s">
        <v>44</v>
      </c>
      <c r="H1135" s="177" t="s">
        <v>175</v>
      </c>
      <c r="I1135" s="178">
        <v>80</v>
      </c>
      <c r="J1135" s="178">
        <f>K1135-I1135</f>
        <v>0</v>
      </c>
      <c r="K1135" s="182">
        <v>80</v>
      </c>
      <c r="L1135" s="117"/>
    </row>
    <row r="1136" spans="1:12" s="118" customFormat="1" ht="20.25" customHeight="1" x14ac:dyDescent="0.25">
      <c r="A1136" s="128"/>
      <c r="B1136" s="135"/>
      <c r="C1136" s="135"/>
      <c r="D1136" s="135"/>
      <c r="E1136" s="90">
        <v>32216</v>
      </c>
      <c r="F1136" s="131"/>
      <c r="G1136" s="12" t="s">
        <v>44</v>
      </c>
      <c r="H1136" s="131" t="s">
        <v>176</v>
      </c>
      <c r="I1136" s="137">
        <f>I1137</f>
        <v>230</v>
      </c>
      <c r="J1136" s="137">
        <f>J1137</f>
        <v>0</v>
      </c>
      <c r="K1136" s="137">
        <f>K1137</f>
        <v>230</v>
      </c>
      <c r="L1136" s="117"/>
    </row>
    <row r="1137" spans="1:12" s="118" customFormat="1" ht="20.25" customHeight="1" x14ac:dyDescent="0.25">
      <c r="A1137" s="128"/>
      <c r="B1137" s="135"/>
      <c r="C1137" s="135"/>
      <c r="D1137" s="135"/>
      <c r="E1137" s="11"/>
      <c r="F1137" s="175">
        <v>322160</v>
      </c>
      <c r="G1137" s="176" t="s">
        <v>44</v>
      </c>
      <c r="H1137" s="177" t="s">
        <v>176</v>
      </c>
      <c r="I1137" s="178">
        <v>230</v>
      </c>
      <c r="J1137" s="178">
        <f>K1137-I1137</f>
        <v>0</v>
      </c>
      <c r="K1137" s="182">
        <v>230</v>
      </c>
      <c r="L1137" s="117"/>
    </row>
    <row r="1138" spans="1:12" s="118" customFormat="1" ht="20.25" customHeight="1" x14ac:dyDescent="0.25">
      <c r="A1138" s="128"/>
      <c r="B1138" s="135"/>
      <c r="C1138" s="135"/>
      <c r="D1138" s="135">
        <v>3222</v>
      </c>
      <c r="E1138" s="135"/>
      <c r="F1138" s="136"/>
      <c r="G1138" s="12" t="s">
        <v>44</v>
      </c>
      <c r="H1138" s="131" t="s">
        <v>178</v>
      </c>
      <c r="I1138" s="137">
        <f>I1139+I1141</f>
        <v>4350</v>
      </c>
      <c r="J1138" s="137">
        <f>J1139+J1141</f>
        <v>0</v>
      </c>
      <c r="K1138" s="137">
        <f>K1139+K1141</f>
        <v>4350</v>
      </c>
      <c r="L1138" s="117"/>
    </row>
    <row r="1139" spans="1:12" s="118" customFormat="1" ht="20.25" customHeight="1" x14ac:dyDescent="0.25">
      <c r="A1139" s="128"/>
      <c r="B1139" s="135"/>
      <c r="C1139" s="135"/>
      <c r="D1139" s="135"/>
      <c r="E1139" s="90">
        <v>32221</v>
      </c>
      <c r="F1139" s="131"/>
      <c r="G1139" s="12" t="s">
        <v>44</v>
      </c>
      <c r="H1139" s="131" t="s">
        <v>179</v>
      </c>
      <c r="I1139" s="137">
        <f>I1140</f>
        <v>1250</v>
      </c>
      <c r="J1139" s="137">
        <f>J1140</f>
        <v>0</v>
      </c>
      <c r="K1139" s="137">
        <f>K1140</f>
        <v>1250</v>
      </c>
      <c r="L1139" s="117"/>
    </row>
    <row r="1140" spans="1:12" s="118" customFormat="1" ht="20.25" customHeight="1" x14ac:dyDescent="0.25">
      <c r="A1140" s="128"/>
      <c r="B1140" s="135"/>
      <c r="C1140" s="135"/>
      <c r="D1140" s="135"/>
      <c r="E1140" s="11"/>
      <c r="F1140" s="175">
        <v>322210</v>
      </c>
      <c r="G1140" s="176" t="s">
        <v>44</v>
      </c>
      <c r="H1140" s="177" t="s">
        <v>179</v>
      </c>
      <c r="I1140" s="178">
        <v>1250</v>
      </c>
      <c r="J1140" s="178">
        <f>K1140-I1140</f>
        <v>0</v>
      </c>
      <c r="K1140" s="182">
        <v>1250</v>
      </c>
      <c r="L1140" s="117"/>
    </row>
    <row r="1141" spans="1:12" s="118" customFormat="1" ht="20.25" customHeight="1" x14ac:dyDescent="0.25">
      <c r="A1141" s="128"/>
      <c r="B1141" s="135"/>
      <c r="C1141" s="135"/>
      <c r="D1141" s="135"/>
      <c r="E1141" s="90">
        <v>32222</v>
      </c>
      <c r="F1141" s="131"/>
      <c r="G1141" s="12" t="s">
        <v>44</v>
      </c>
      <c r="H1141" s="131" t="s">
        <v>181</v>
      </c>
      <c r="I1141" s="137">
        <f>I1142</f>
        <v>3100</v>
      </c>
      <c r="J1141" s="137">
        <f>J1142</f>
        <v>0</v>
      </c>
      <c r="K1141" s="137">
        <f>K1142</f>
        <v>3100</v>
      </c>
      <c r="L1141" s="117"/>
    </row>
    <row r="1142" spans="1:12" s="118" customFormat="1" ht="20.25" customHeight="1" x14ac:dyDescent="0.25">
      <c r="A1142" s="128"/>
      <c r="B1142" s="135"/>
      <c r="C1142" s="135"/>
      <c r="D1142" s="135"/>
      <c r="E1142" s="11"/>
      <c r="F1142" s="175">
        <v>322220</v>
      </c>
      <c r="G1142" s="176" t="s">
        <v>44</v>
      </c>
      <c r="H1142" s="177" t="s">
        <v>181</v>
      </c>
      <c r="I1142" s="178">
        <v>3100</v>
      </c>
      <c r="J1142" s="178">
        <f>K1142-I1142</f>
        <v>0</v>
      </c>
      <c r="K1142" s="182">
        <v>3100</v>
      </c>
      <c r="L1142" s="117"/>
    </row>
    <row r="1143" spans="1:12" s="118" customFormat="1" ht="20.25" customHeight="1" x14ac:dyDescent="0.25">
      <c r="A1143" s="128"/>
      <c r="B1143" s="135"/>
      <c r="C1143" s="135"/>
      <c r="D1143" s="135">
        <v>3223</v>
      </c>
      <c r="E1143" s="135"/>
      <c r="F1143" s="136"/>
      <c r="G1143" s="12" t="s">
        <v>44</v>
      </c>
      <c r="H1143" s="131" t="s">
        <v>184</v>
      </c>
      <c r="I1143" s="137">
        <f>I1144+I1147+I1149</f>
        <v>2810</v>
      </c>
      <c r="J1143" s="137">
        <f>J1144+J1147+J1149</f>
        <v>0</v>
      </c>
      <c r="K1143" s="137">
        <f>K1144+K1147+K1149</f>
        <v>2810</v>
      </c>
      <c r="L1143" s="117"/>
    </row>
    <row r="1144" spans="1:12" s="118" customFormat="1" ht="20.25" customHeight="1" x14ac:dyDescent="0.25">
      <c r="A1144" s="128"/>
      <c r="B1144" s="135"/>
      <c r="C1144" s="135"/>
      <c r="D1144" s="135"/>
      <c r="E1144" s="90">
        <v>32231</v>
      </c>
      <c r="F1144" s="131"/>
      <c r="G1144" s="12" t="s">
        <v>44</v>
      </c>
      <c r="H1144" s="131" t="s">
        <v>185</v>
      </c>
      <c r="I1144" s="137">
        <f>I1145+I1146</f>
        <v>1520</v>
      </c>
      <c r="J1144" s="137">
        <f>J1145+J1146</f>
        <v>0</v>
      </c>
      <c r="K1144" s="137">
        <f>K1145+K1146</f>
        <v>1520</v>
      </c>
      <c r="L1144" s="117"/>
    </row>
    <row r="1145" spans="1:12" s="118" customFormat="1" ht="20.25" customHeight="1" x14ac:dyDescent="0.25">
      <c r="A1145" s="128"/>
      <c r="B1145" s="135"/>
      <c r="C1145" s="135"/>
      <c r="D1145" s="135"/>
      <c r="E1145" s="11"/>
      <c r="F1145" s="175">
        <v>322310</v>
      </c>
      <c r="G1145" s="176" t="s">
        <v>44</v>
      </c>
      <c r="H1145" s="177" t="s">
        <v>185</v>
      </c>
      <c r="I1145" s="178">
        <v>720</v>
      </c>
      <c r="J1145" s="178">
        <f>K1145-I1145</f>
        <v>0</v>
      </c>
      <c r="K1145" s="182">
        <v>720</v>
      </c>
      <c r="L1145" s="117"/>
    </row>
    <row r="1146" spans="1:12" s="118" customFormat="1" ht="20.25" customHeight="1" x14ac:dyDescent="0.25">
      <c r="A1146" s="128"/>
      <c r="B1146" s="135"/>
      <c r="C1146" s="135"/>
      <c r="D1146" s="135"/>
      <c r="E1146" s="11"/>
      <c r="F1146" s="175">
        <v>322311</v>
      </c>
      <c r="G1146" s="176" t="s">
        <v>44</v>
      </c>
      <c r="H1146" s="177" t="s">
        <v>276</v>
      </c>
      <c r="I1146" s="178">
        <v>800</v>
      </c>
      <c r="J1146" s="178">
        <f>K1146-I1146</f>
        <v>0</v>
      </c>
      <c r="K1146" s="182">
        <v>800</v>
      </c>
      <c r="L1146" s="117"/>
    </row>
    <row r="1147" spans="1:12" s="118" customFormat="1" ht="20.25" customHeight="1" x14ac:dyDescent="0.25">
      <c r="A1147" s="128"/>
      <c r="B1147" s="135"/>
      <c r="C1147" s="135"/>
      <c r="D1147" s="135"/>
      <c r="E1147" s="90">
        <v>32233</v>
      </c>
      <c r="F1147" s="131"/>
      <c r="G1147" s="12" t="s">
        <v>44</v>
      </c>
      <c r="H1147" s="131" t="s">
        <v>187</v>
      </c>
      <c r="I1147" s="137">
        <f>I1148</f>
        <v>620</v>
      </c>
      <c r="J1147" s="137">
        <f>J1148</f>
        <v>0</v>
      </c>
      <c r="K1147" s="137">
        <f>K1148</f>
        <v>620</v>
      </c>
      <c r="L1147" s="117"/>
    </row>
    <row r="1148" spans="1:12" s="118" customFormat="1" ht="20.25" customHeight="1" x14ac:dyDescent="0.25">
      <c r="A1148" s="128"/>
      <c r="B1148" s="135"/>
      <c r="C1148" s="135"/>
      <c r="D1148" s="135"/>
      <c r="E1148" s="11"/>
      <c r="F1148" s="175">
        <v>322330</v>
      </c>
      <c r="G1148" s="176" t="s">
        <v>44</v>
      </c>
      <c r="H1148" s="177" t="s">
        <v>187</v>
      </c>
      <c r="I1148" s="178">
        <v>620</v>
      </c>
      <c r="J1148" s="178">
        <f>K1148-I1148</f>
        <v>0</v>
      </c>
      <c r="K1148" s="182">
        <v>620</v>
      </c>
      <c r="L1148" s="117"/>
    </row>
    <row r="1149" spans="1:12" s="118" customFormat="1" ht="20.25" customHeight="1" x14ac:dyDescent="0.25">
      <c r="A1149" s="128"/>
      <c r="B1149" s="135"/>
      <c r="C1149" s="135"/>
      <c r="D1149" s="135"/>
      <c r="E1149" s="90">
        <v>32234</v>
      </c>
      <c r="F1149" s="131"/>
      <c r="G1149" s="12" t="s">
        <v>44</v>
      </c>
      <c r="H1149" s="131" t="s">
        <v>188</v>
      </c>
      <c r="I1149" s="137">
        <f>I1150</f>
        <v>670</v>
      </c>
      <c r="J1149" s="137">
        <f>J1150</f>
        <v>0</v>
      </c>
      <c r="K1149" s="137">
        <f>K1150</f>
        <v>670</v>
      </c>
      <c r="L1149" s="117"/>
    </row>
    <row r="1150" spans="1:12" s="118" customFormat="1" ht="20.25" customHeight="1" x14ac:dyDescent="0.25">
      <c r="A1150" s="128"/>
      <c r="B1150" s="135"/>
      <c r="C1150" s="135"/>
      <c r="D1150" s="135"/>
      <c r="E1150" s="11"/>
      <c r="F1150" s="175">
        <v>322340</v>
      </c>
      <c r="G1150" s="176" t="s">
        <v>44</v>
      </c>
      <c r="H1150" s="177" t="s">
        <v>188</v>
      </c>
      <c r="I1150" s="178">
        <v>670</v>
      </c>
      <c r="J1150" s="178">
        <f>K1150-I1150</f>
        <v>0</v>
      </c>
      <c r="K1150" s="182">
        <v>670</v>
      </c>
      <c r="L1150" s="117"/>
    </row>
    <row r="1151" spans="1:12" s="118" customFormat="1" ht="20.25" customHeight="1" x14ac:dyDescent="0.25">
      <c r="A1151" s="128"/>
      <c r="B1151" s="135"/>
      <c r="C1151" s="135">
        <v>323</v>
      </c>
      <c r="D1151" s="135"/>
      <c r="E1151" s="135"/>
      <c r="F1151" s="136"/>
      <c r="G1151" s="12" t="s">
        <v>44</v>
      </c>
      <c r="H1151" s="131" t="s">
        <v>196</v>
      </c>
      <c r="I1151" s="137">
        <f t="shared" ref="I1151:K1151" si="208">I1152+I1161+I1169+I1174+I1177</f>
        <v>12880</v>
      </c>
      <c r="J1151" s="137">
        <f t="shared" si="208"/>
        <v>0</v>
      </c>
      <c r="K1151" s="137">
        <f t="shared" si="208"/>
        <v>12880</v>
      </c>
      <c r="L1151" s="117"/>
    </row>
    <row r="1152" spans="1:12" s="118" customFormat="1" ht="20.25" customHeight="1" x14ac:dyDescent="0.25">
      <c r="A1152" s="128"/>
      <c r="B1152" s="135"/>
      <c r="C1152" s="135"/>
      <c r="D1152" s="135">
        <v>3231</v>
      </c>
      <c r="E1152" s="135"/>
      <c r="F1152" s="136"/>
      <c r="G1152" s="12" t="s">
        <v>44</v>
      </c>
      <c r="H1152" s="131" t="s">
        <v>197</v>
      </c>
      <c r="I1152" s="137">
        <f t="shared" ref="I1152:K1152" si="209">I1153+I1157</f>
        <v>960</v>
      </c>
      <c r="J1152" s="137">
        <f t="shared" si="209"/>
        <v>0</v>
      </c>
      <c r="K1152" s="137">
        <f t="shared" si="209"/>
        <v>960</v>
      </c>
      <c r="L1152" s="117"/>
    </row>
    <row r="1153" spans="1:12" s="118" customFormat="1" ht="20.25" customHeight="1" x14ac:dyDescent="0.25">
      <c r="A1153" s="128"/>
      <c r="B1153" s="135"/>
      <c r="C1153" s="135"/>
      <c r="D1153" s="135"/>
      <c r="E1153" s="90">
        <v>32311</v>
      </c>
      <c r="F1153" s="131"/>
      <c r="G1153" s="12" t="s">
        <v>44</v>
      </c>
      <c r="H1153" s="131" t="s">
        <v>198</v>
      </c>
      <c r="I1153" s="137">
        <f t="shared" ref="I1153:K1153" si="210">I1154</f>
        <v>220</v>
      </c>
      <c r="J1153" s="137">
        <f t="shared" si="210"/>
        <v>0</v>
      </c>
      <c r="K1153" s="137">
        <f t="shared" si="210"/>
        <v>220</v>
      </c>
      <c r="L1153" s="117"/>
    </row>
    <row r="1154" spans="1:12" s="118" customFormat="1" ht="20.25" customHeight="1" x14ac:dyDescent="0.25">
      <c r="A1154" s="128"/>
      <c r="B1154" s="135"/>
      <c r="C1154" s="135"/>
      <c r="D1154" s="135"/>
      <c r="E1154" s="11"/>
      <c r="F1154" s="175">
        <v>323110</v>
      </c>
      <c r="G1154" s="176" t="s">
        <v>44</v>
      </c>
      <c r="H1154" s="177" t="s">
        <v>198</v>
      </c>
      <c r="I1154" s="178">
        <v>220</v>
      </c>
      <c r="J1154" s="178">
        <f>K1154-I1154</f>
        <v>0</v>
      </c>
      <c r="K1154" s="182">
        <v>220</v>
      </c>
      <c r="L1154" s="117"/>
    </row>
    <row r="1155" spans="1:12" s="118" customFormat="1" ht="20.25" customHeight="1" x14ac:dyDescent="0.25">
      <c r="A1155" s="128"/>
      <c r="B1155" s="135"/>
      <c r="C1155" s="135"/>
      <c r="D1155" s="135"/>
      <c r="E1155" s="90">
        <v>32312</v>
      </c>
      <c r="F1155" s="131"/>
      <c r="G1155" s="12" t="s">
        <v>44</v>
      </c>
      <c r="H1155" s="131" t="s">
        <v>199</v>
      </c>
      <c r="I1155" s="137"/>
      <c r="J1155" s="137"/>
      <c r="K1155" s="137"/>
      <c r="L1155" s="117"/>
    </row>
    <row r="1156" spans="1:12" s="118" customFormat="1" ht="20.25" customHeight="1" x14ac:dyDescent="0.25">
      <c r="A1156" s="128"/>
      <c r="B1156" s="135"/>
      <c r="C1156" s="135"/>
      <c r="D1156" s="135"/>
      <c r="E1156" s="11"/>
      <c r="F1156" s="175">
        <v>323120</v>
      </c>
      <c r="G1156" s="176" t="s">
        <v>44</v>
      </c>
      <c r="H1156" s="177" t="s">
        <v>199</v>
      </c>
      <c r="I1156" s="178"/>
      <c r="J1156" s="178"/>
      <c r="K1156" s="178"/>
      <c r="L1156" s="117"/>
    </row>
    <row r="1157" spans="1:12" s="118" customFormat="1" ht="20.25" customHeight="1" x14ac:dyDescent="0.25">
      <c r="A1157" s="128"/>
      <c r="B1157" s="135"/>
      <c r="C1157" s="135"/>
      <c r="D1157" s="135"/>
      <c r="E1157" s="90">
        <v>32313</v>
      </c>
      <c r="F1157" s="131"/>
      <c r="G1157" s="12" t="s">
        <v>44</v>
      </c>
      <c r="H1157" s="131" t="s">
        <v>200</v>
      </c>
      <c r="I1157" s="137">
        <f t="shared" ref="I1157:K1157" si="211">I1158</f>
        <v>740</v>
      </c>
      <c r="J1157" s="137">
        <f t="shared" si="211"/>
        <v>0</v>
      </c>
      <c r="K1157" s="137">
        <f t="shared" si="211"/>
        <v>740</v>
      </c>
      <c r="L1157" s="117"/>
    </row>
    <row r="1158" spans="1:12" s="118" customFormat="1" ht="20.25" customHeight="1" x14ac:dyDescent="0.25">
      <c r="A1158" s="128"/>
      <c r="B1158" s="135"/>
      <c r="C1158" s="135"/>
      <c r="D1158" s="135"/>
      <c r="E1158" s="11"/>
      <c r="F1158" s="175">
        <v>323130</v>
      </c>
      <c r="G1158" s="176" t="s">
        <v>44</v>
      </c>
      <c r="H1158" s="177" t="s">
        <v>200</v>
      </c>
      <c r="I1158" s="178">
        <v>740</v>
      </c>
      <c r="J1158" s="178">
        <f>K1158-I1158</f>
        <v>0</v>
      </c>
      <c r="K1158" s="182">
        <v>740</v>
      </c>
      <c r="L1158" s="117"/>
    </row>
    <row r="1159" spans="1:12" s="118" customFormat="1" ht="20.25" customHeight="1" x14ac:dyDescent="0.25">
      <c r="A1159" s="128"/>
      <c r="B1159" s="135"/>
      <c r="C1159" s="135"/>
      <c r="D1159" s="135"/>
      <c r="E1159" s="90">
        <v>32319</v>
      </c>
      <c r="F1159" s="131"/>
      <c r="G1159" s="12" t="s">
        <v>44</v>
      </c>
      <c r="H1159" s="131" t="s">
        <v>201</v>
      </c>
      <c r="I1159" s="137"/>
      <c r="J1159" s="137"/>
      <c r="K1159" s="137"/>
      <c r="L1159" s="117"/>
    </row>
    <row r="1160" spans="1:12" s="118" customFormat="1" ht="20.25" customHeight="1" x14ac:dyDescent="0.25">
      <c r="A1160" s="128"/>
      <c r="B1160" s="135"/>
      <c r="C1160" s="135"/>
      <c r="D1160" s="135"/>
      <c r="E1160" s="11"/>
      <c r="F1160" s="175">
        <v>323190</v>
      </c>
      <c r="G1160" s="176" t="s">
        <v>44</v>
      </c>
      <c r="H1160" s="177" t="s">
        <v>201</v>
      </c>
      <c r="I1160" s="178"/>
      <c r="J1160" s="178"/>
      <c r="K1160" s="178"/>
      <c r="L1160" s="117"/>
    </row>
    <row r="1161" spans="1:12" s="118" customFormat="1" ht="20.25" customHeight="1" x14ac:dyDescent="0.25">
      <c r="A1161" s="128"/>
      <c r="B1161" s="135"/>
      <c r="C1161" s="135"/>
      <c r="D1161" s="135">
        <v>3232</v>
      </c>
      <c r="E1161" s="135"/>
      <c r="F1161" s="136"/>
      <c r="G1161" s="12" t="s">
        <v>44</v>
      </c>
      <c r="H1161" s="131" t="s">
        <v>203</v>
      </c>
      <c r="I1161" s="137">
        <f t="shared" ref="I1161:K1161" si="212">I1162+I1164</f>
        <v>2430</v>
      </c>
      <c r="J1161" s="137">
        <f t="shared" si="212"/>
        <v>0</v>
      </c>
      <c r="K1161" s="137">
        <f t="shared" si="212"/>
        <v>2430</v>
      </c>
      <c r="L1161" s="117"/>
    </row>
    <row r="1162" spans="1:12" s="118" customFormat="1" ht="20.25" customHeight="1" x14ac:dyDescent="0.25">
      <c r="A1162" s="128"/>
      <c r="B1162" s="135"/>
      <c r="C1162" s="135"/>
      <c r="D1162" s="135"/>
      <c r="E1162" s="90">
        <v>32322</v>
      </c>
      <c r="F1162" s="131"/>
      <c r="G1162" s="12" t="s">
        <v>44</v>
      </c>
      <c r="H1162" s="131" t="s">
        <v>204</v>
      </c>
      <c r="I1162" s="137">
        <f t="shared" ref="I1162:K1162" si="213">I1163</f>
        <v>2250</v>
      </c>
      <c r="J1162" s="137">
        <f t="shared" si="213"/>
        <v>0</v>
      </c>
      <c r="K1162" s="137">
        <f t="shared" si="213"/>
        <v>2250</v>
      </c>
      <c r="L1162" s="117"/>
    </row>
    <row r="1163" spans="1:12" s="118" customFormat="1" ht="20.25" customHeight="1" x14ac:dyDescent="0.25">
      <c r="A1163" s="128"/>
      <c r="B1163" s="135"/>
      <c r="C1163" s="135"/>
      <c r="D1163" s="135"/>
      <c r="E1163" s="11"/>
      <c r="F1163" s="175">
        <v>323220</v>
      </c>
      <c r="G1163" s="176" t="s">
        <v>44</v>
      </c>
      <c r="H1163" s="177" t="s">
        <v>204</v>
      </c>
      <c r="I1163" s="178">
        <v>2250</v>
      </c>
      <c r="J1163" s="178">
        <f>K1163-I1163</f>
        <v>0</v>
      </c>
      <c r="K1163" s="182">
        <v>2250</v>
      </c>
      <c r="L1163" s="117"/>
    </row>
    <row r="1164" spans="1:12" s="118" customFormat="1" ht="20.25" customHeight="1" x14ac:dyDescent="0.25">
      <c r="A1164" s="128"/>
      <c r="B1164" s="135"/>
      <c r="C1164" s="135"/>
      <c r="D1164" s="135"/>
      <c r="E1164" s="90">
        <v>32323</v>
      </c>
      <c r="F1164" s="131"/>
      <c r="G1164" s="12" t="s">
        <v>44</v>
      </c>
      <c r="H1164" s="131" t="s">
        <v>205</v>
      </c>
      <c r="I1164" s="137">
        <f t="shared" ref="I1164:K1164" si="214">I1165</f>
        <v>180</v>
      </c>
      <c r="J1164" s="137">
        <f t="shared" si="214"/>
        <v>0</v>
      </c>
      <c r="K1164" s="137">
        <f t="shared" si="214"/>
        <v>180</v>
      </c>
      <c r="L1164" s="117"/>
    </row>
    <row r="1165" spans="1:12" s="118" customFormat="1" ht="20.25" customHeight="1" x14ac:dyDescent="0.25">
      <c r="A1165" s="128"/>
      <c r="B1165" s="135"/>
      <c r="C1165" s="135"/>
      <c r="D1165" s="135"/>
      <c r="E1165" s="11"/>
      <c r="F1165" s="175">
        <v>323230</v>
      </c>
      <c r="G1165" s="176" t="s">
        <v>44</v>
      </c>
      <c r="H1165" s="177" t="s">
        <v>205</v>
      </c>
      <c r="I1165" s="178">
        <v>180</v>
      </c>
      <c r="J1165" s="178">
        <f>K1165-I1165</f>
        <v>0</v>
      </c>
      <c r="K1165" s="182">
        <v>180</v>
      </c>
      <c r="L1165" s="117"/>
    </row>
    <row r="1166" spans="1:12" s="118" customFormat="1" ht="20.25" customHeight="1" x14ac:dyDescent="0.25">
      <c r="A1166" s="128"/>
      <c r="B1166" s="135"/>
      <c r="C1166" s="135"/>
      <c r="D1166" s="135">
        <v>3233</v>
      </c>
      <c r="E1166" s="135"/>
      <c r="F1166" s="136"/>
      <c r="G1166" s="12" t="s">
        <v>44</v>
      </c>
      <c r="H1166" s="131" t="s">
        <v>206</v>
      </c>
      <c r="I1166" s="137"/>
      <c r="J1166" s="137"/>
      <c r="K1166" s="137"/>
      <c r="L1166" s="117"/>
    </row>
    <row r="1167" spans="1:12" s="118" customFormat="1" ht="20.25" customHeight="1" x14ac:dyDescent="0.25">
      <c r="A1167" s="128"/>
      <c r="B1167" s="135"/>
      <c r="C1167" s="135"/>
      <c r="D1167" s="135"/>
      <c r="E1167" s="90">
        <v>32339</v>
      </c>
      <c r="F1167" s="131"/>
      <c r="G1167" s="12" t="s">
        <v>44</v>
      </c>
      <c r="H1167" s="131" t="s">
        <v>207</v>
      </c>
      <c r="I1167" s="137"/>
      <c r="J1167" s="137"/>
      <c r="K1167" s="137"/>
      <c r="L1167" s="117"/>
    </row>
    <row r="1168" spans="1:12" s="118" customFormat="1" ht="20.25" customHeight="1" x14ac:dyDescent="0.25">
      <c r="A1168" s="128"/>
      <c r="B1168" s="135"/>
      <c r="C1168" s="135"/>
      <c r="D1168" s="135"/>
      <c r="E1168" s="11"/>
      <c r="F1168" s="175">
        <v>323390</v>
      </c>
      <c r="G1168" s="176" t="s">
        <v>44</v>
      </c>
      <c r="H1168" s="177" t="s">
        <v>207</v>
      </c>
      <c r="I1168" s="178"/>
      <c r="J1168" s="178"/>
      <c r="K1168" s="178"/>
      <c r="L1168" s="117"/>
    </row>
    <row r="1169" spans="1:12" s="118" customFormat="1" ht="20.25" customHeight="1" x14ac:dyDescent="0.25">
      <c r="A1169" s="128"/>
      <c r="B1169" s="135"/>
      <c r="C1169" s="135"/>
      <c r="D1169" s="135">
        <v>3236</v>
      </c>
      <c r="E1169" s="135"/>
      <c r="F1169" s="136"/>
      <c r="G1169" s="12" t="s">
        <v>44</v>
      </c>
      <c r="H1169" s="131" t="s">
        <v>217</v>
      </c>
      <c r="I1169" s="137">
        <f t="shared" ref="I1169:K1170" si="215">I1170</f>
        <v>9000</v>
      </c>
      <c r="J1169" s="137">
        <f t="shared" si="215"/>
        <v>0</v>
      </c>
      <c r="K1169" s="137">
        <f t="shared" si="215"/>
        <v>9000</v>
      </c>
      <c r="L1169" s="117"/>
    </row>
    <row r="1170" spans="1:12" s="118" customFormat="1" ht="20.25" customHeight="1" x14ac:dyDescent="0.25">
      <c r="A1170" s="128"/>
      <c r="B1170" s="135"/>
      <c r="C1170" s="135"/>
      <c r="D1170" s="135"/>
      <c r="E1170" s="90">
        <v>32363</v>
      </c>
      <c r="F1170" s="131"/>
      <c r="G1170" s="12" t="s">
        <v>44</v>
      </c>
      <c r="H1170" s="131" t="s">
        <v>218</v>
      </c>
      <c r="I1170" s="137">
        <f t="shared" si="215"/>
        <v>9000</v>
      </c>
      <c r="J1170" s="137">
        <f t="shared" si="215"/>
        <v>0</v>
      </c>
      <c r="K1170" s="137">
        <f t="shared" si="215"/>
        <v>9000</v>
      </c>
      <c r="L1170" s="117"/>
    </row>
    <row r="1171" spans="1:12" s="118" customFormat="1" ht="20.25" customHeight="1" x14ac:dyDescent="0.25">
      <c r="A1171" s="128"/>
      <c r="B1171" s="135"/>
      <c r="C1171" s="135"/>
      <c r="D1171" s="135"/>
      <c r="E1171" s="11"/>
      <c r="F1171" s="175">
        <v>323630</v>
      </c>
      <c r="G1171" s="176" t="s">
        <v>44</v>
      </c>
      <c r="H1171" s="177" t="s">
        <v>218</v>
      </c>
      <c r="I1171" s="178">
        <v>9000</v>
      </c>
      <c r="J1171" s="178">
        <f>K1171-I1171</f>
        <v>0</v>
      </c>
      <c r="K1171" s="182">
        <v>9000</v>
      </c>
      <c r="L1171" s="117"/>
    </row>
    <row r="1172" spans="1:12" s="118" customFormat="1" ht="20.25" customHeight="1" x14ac:dyDescent="0.25">
      <c r="A1172" s="128"/>
      <c r="B1172" s="135"/>
      <c r="C1172" s="135"/>
      <c r="D1172" s="135"/>
      <c r="E1172" s="90">
        <v>32369</v>
      </c>
      <c r="F1172" s="131"/>
      <c r="G1172" s="12" t="s">
        <v>44</v>
      </c>
      <c r="H1172" s="131" t="s">
        <v>219</v>
      </c>
      <c r="I1172" s="137"/>
      <c r="J1172" s="137"/>
      <c r="K1172" s="137"/>
      <c r="L1172" s="117"/>
    </row>
    <row r="1173" spans="1:12" s="118" customFormat="1" ht="20.25" customHeight="1" x14ac:dyDescent="0.25">
      <c r="A1173" s="128"/>
      <c r="B1173" s="135"/>
      <c r="C1173" s="135"/>
      <c r="D1173" s="135"/>
      <c r="E1173" s="11"/>
      <c r="F1173" s="175">
        <v>323690</v>
      </c>
      <c r="G1173" s="176" t="s">
        <v>44</v>
      </c>
      <c r="H1173" s="177" t="s">
        <v>219</v>
      </c>
      <c r="I1173" s="178"/>
      <c r="J1173" s="178"/>
      <c r="K1173" s="178"/>
      <c r="L1173" s="117"/>
    </row>
    <row r="1174" spans="1:12" s="118" customFormat="1" ht="20.25" customHeight="1" x14ac:dyDescent="0.25">
      <c r="A1174" s="128"/>
      <c r="B1174" s="135"/>
      <c r="C1174" s="135"/>
      <c r="D1174" s="135">
        <v>3238</v>
      </c>
      <c r="E1174" s="135"/>
      <c r="F1174" s="136"/>
      <c r="G1174" s="12" t="s">
        <v>44</v>
      </c>
      <c r="H1174" s="131" t="s">
        <v>224</v>
      </c>
      <c r="I1174" s="137">
        <f t="shared" ref="I1174:K1175" si="216">I1175</f>
        <v>360</v>
      </c>
      <c r="J1174" s="137">
        <f t="shared" si="216"/>
        <v>0</v>
      </c>
      <c r="K1174" s="137">
        <f t="shared" si="216"/>
        <v>360</v>
      </c>
      <c r="L1174" s="117"/>
    </row>
    <row r="1175" spans="1:12" s="118" customFormat="1" ht="20.25" customHeight="1" x14ac:dyDescent="0.25">
      <c r="A1175" s="128"/>
      <c r="B1175" s="135"/>
      <c r="C1175" s="135"/>
      <c r="D1175" s="135"/>
      <c r="E1175" s="90">
        <v>32389</v>
      </c>
      <c r="F1175" s="131"/>
      <c r="G1175" s="12" t="s">
        <v>44</v>
      </c>
      <c r="H1175" s="131" t="s">
        <v>225</v>
      </c>
      <c r="I1175" s="137">
        <f t="shared" si="216"/>
        <v>360</v>
      </c>
      <c r="J1175" s="137">
        <f t="shared" si="216"/>
        <v>0</v>
      </c>
      <c r="K1175" s="137">
        <f t="shared" si="216"/>
        <v>360</v>
      </c>
      <c r="L1175" s="117"/>
    </row>
    <row r="1176" spans="1:12" s="118" customFormat="1" ht="20.25" customHeight="1" x14ac:dyDescent="0.25">
      <c r="A1176" s="128"/>
      <c r="B1176" s="135"/>
      <c r="C1176" s="135"/>
      <c r="D1176" s="135"/>
      <c r="E1176" s="11"/>
      <c r="F1176" s="175">
        <v>323890</v>
      </c>
      <c r="G1176" s="176" t="s">
        <v>44</v>
      </c>
      <c r="H1176" s="177" t="s">
        <v>225</v>
      </c>
      <c r="I1176" s="178">
        <v>360</v>
      </c>
      <c r="J1176" s="178">
        <f>K1176-I1176</f>
        <v>0</v>
      </c>
      <c r="K1176" s="182">
        <v>360</v>
      </c>
      <c r="L1176" s="117"/>
    </row>
    <row r="1177" spans="1:12" s="118" customFormat="1" ht="20.25" customHeight="1" x14ac:dyDescent="0.2">
      <c r="A1177" s="128"/>
      <c r="B1177" s="135"/>
      <c r="C1177" s="135"/>
      <c r="D1177" s="165">
        <v>3239</v>
      </c>
      <c r="E1177" s="165"/>
      <c r="F1177" s="165"/>
      <c r="G1177" s="12" t="s">
        <v>44</v>
      </c>
      <c r="H1177" s="131" t="s">
        <v>226</v>
      </c>
      <c r="I1177" s="137">
        <f t="shared" ref="I1177:K1178" si="217">I1178</f>
        <v>130</v>
      </c>
      <c r="J1177" s="137">
        <f t="shared" si="217"/>
        <v>0</v>
      </c>
      <c r="K1177" s="137">
        <f t="shared" si="217"/>
        <v>130</v>
      </c>
      <c r="L1177" s="117"/>
    </row>
    <row r="1178" spans="1:12" s="118" customFormat="1" ht="20.25" customHeight="1" x14ac:dyDescent="0.25">
      <c r="A1178" s="128"/>
      <c r="B1178" s="135"/>
      <c r="C1178" s="135"/>
      <c r="D1178" s="135"/>
      <c r="E1178" s="90">
        <v>32394</v>
      </c>
      <c r="F1178" s="131"/>
      <c r="G1178" s="12" t="s">
        <v>44</v>
      </c>
      <c r="H1178" s="131" t="s">
        <v>229</v>
      </c>
      <c r="I1178" s="137">
        <f t="shared" si="217"/>
        <v>130</v>
      </c>
      <c r="J1178" s="137">
        <f t="shared" si="217"/>
        <v>0</v>
      </c>
      <c r="K1178" s="137">
        <f t="shared" si="217"/>
        <v>130</v>
      </c>
      <c r="L1178" s="117"/>
    </row>
    <row r="1179" spans="1:12" s="118" customFormat="1" ht="20.25" customHeight="1" x14ac:dyDescent="0.25">
      <c r="A1179" s="128"/>
      <c r="B1179" s="135"/>
      <c r="C1179" s="135"/>
      <c r="D1179" s="135"/>
      <c r="E1179" s="11"/>
      <c r="F1179" s="175">
        <v>323940</v>
      </c>
      <c r="G1179" s="176" t="s">
        <v>44</v>
      </c>
      <c r="H1179" s="177" t="s">
        <v>229</v>
      </c>
      <c r="I1179" s="178">
        <v>130</v>
      </c>
      <c r="J1179" s="178">
        <f>K1179-I1179</f>
        <v>0</v>
      </c>
      <c r="K1179" s="182">
        <v>130</v>
      </c>
      <c r="L1179" s="117"/>
    </row>
    <row r="1180" spans="1:12" s="118" customFormat="1" ht="20.25" customHeight="1" x14ac:dyDescent="0.25">
      <c r="A1180" s="128"/>
      <c r="B1180" s="135"/>
      <c r="C1180" s="135">
        <v>329</v>
      </c>
      <c r="D1180" s="135"/>
      <c r="E1180" s="11"/>
      <c r="F1180" s="131"/>
      <c r="G1180" s="12" t="s">
        <v>44</v>
      </c>
      <c r="H1180" s="131" t="s">
        <v>239</v>
      </c>
      <c r="I1180" s="137">
        <f t="shared" ref="I1180:K1182" si="218">I1181</f>
        <v>130</v>
      </c>
      <c r="J1180" s="137">
        <f t="shared" si="218"/>
        <v>0</v>
      </c>
      <c r="K1180" s="137">
        <f t="shared" si="218"/>
        <v>130</v>
      </c>
      <c r="L1180" s="117"/>
    </row>
    <row r="1181" spans="1:12" s="118" customFormat="1" ht="20.25" customHeight="1" x14ac:dyDescent="0.25">
      <c r="A1181" s="128"/>
      <c r="B1181" s="135"/>
      <c r="C1181" s="135"/>
      <c r="D1181" s="135">
        <v>3292</v>
      </c>
      <c r="E1181" s="11"/>
      <c r="F1181" s="131"/>
      <c r="G1181" s="12" t="s">
        <v>44</v>
      </c>
      <c r="H1181" s="131" t="s">
        <v>242</v>
      </c>
      <c r="I1181" s="137">
        <f t="shared" si="218"/>
        <v>130</v>
      </c>
      <c r="J1181" s="137">
        <f t="shared" si="218"/>
        <v>0</v>
      </c>
      <c r="K1181" s="137">
        <f t="shared" si="218"/>
        <v>130</v>
      </c>
      <c r="L1181" s="117"/>
    </row>
    <row r="1182" spans="1:12" s="118" customFormat="1" ht="20.25" customHeight="1" x14ac:dyDescent="0.25">
      <c r="A1182" s="128"/>
      <c r="B1182" s="135"/>
      <c r="C1182" s="135"/>
      <c r="D1182" s="135"/>
      <c r="E1182" s="90">
        <v>32921</v>
      </c>
      <c r="F1182" s="131"/>
      <c r="G1182" s="12" t="s">
        <v>44</v>
      </c>
      <c r="H1182" s="131" t="s">
        <v>243</v>
      </c>
      <c r="I1182" s="137">
        <f t="shared" si="218"/>
        <v>130</v>
      </c>
      <c r="J1182" s="137">
        <f t="shared" si="218"/>
        <v>0</v>
      </c>
      <c r="K1182" s="137">
        <f t="shared" si="218"/>
        <v>130</v>
      </c>
      <c r="L1182" s="117"/>
    </row>
    <row r="1183" spans="1:12" s="118" customFormat="1" ht="20.25" customHeight="1" x14ac:dyDescent="0.25">
      <c r="A1183" s="128"/>
      <c r="B1183" s="135"/>
      <c r="C1183" s="135"/>
      <c r="D1183" s="135"/>
      <c r="E1183" s="11"/>
      <c r="F1183" s="175">
        <v>329210</v>
      </c>
      <c r="G1183" s="176" t="s">
        <v>44</v>
      </c>
      <c r="H1183" s="177" t="s">
        <v>243</v>
      </c>
      <c r="I1183" s="178">
        <v>130</v>
      </c>
      <c r="J1183" s="178">
        <f>K1183-I1183</f>
        <v>0</v>
      </c>
      <c r="K1183" s="182">
        <v>130</v>
      </c>
      <c r="L1183" s="117"/>
    </row>
    <row r="1184" spans="1:12" s="118" customFormat="1" ht="34.5" customHeight="1" x14ac:dyDescent="0.25">
      <c r="A1184" s="348" t="s">
        <v>119</v>
      </c>
      <c r="B1184" s="349"/>
      <c r="C1184" s="349"/>
      <c r="D1184" s="349"/>
      <c r="E1184" s="349"/>
      <c r="F1184" s="349"/>
      <c r="G1184" s="350"/>
      <c r="H1184" s="115" t="s">
        <v>120</v>
      </c>
      <c r="I1184" s="116">
        <f>+I1185</f>
        <v>136000</v>
      </c>
      <c r="J1184" s="116">
        <f t="shared" ref="J1184:K1185" si="219">+J1185</f>
        <v>0</v>
      </c>
      <c r="K1184" s="116">
        <f t="shared" si="219"/>
        <v>136000</v>
      </c>
    </row>
    <row r="1185" spans="1:12" s="123" customFormat="1" ht="23.1" customHeight="1" x14ac:dyDescent="0.25">
      <c r="A1185" s="119"/>
      <c r="B1185" s="119"/>
      <c r="C1185" s="119"/>
      <c r="D1185" s="119"/>
      <c r="E1185" s="119"/>
      <c r="F1185" s="119" t="str">
        <f>+G1185</f>
        <v>5.8.</v>
      </c>
      <c r="G1185" s="120" t="s">
        <v>46</v>
      </c>
      <c r="H1185" s="121" t="s">
        <v>19</v>
      </c>
      <c r="I1185" s="122">
        <f>+I1186</f>
        <v>136000</v>
      </c>
      <c r="J1185" s="122">
        <f t="shared" si="219"/>
        <v>0</v>
      </c>
      <c r="K1185" s="122">
        <f t="shared" si="219"/>
        <v>136000</v>
      </c>
      <c r="L1185" s="117"/>
    </row>
    <row r="1186" spans="1:12" s="118" customFormat="1" ht="23.1" customHeight="1" x14ac:dyDescent="0.25">
      <c r="A1186" s="124">
        <v>3</v>
      </c>
      <c r="B1186" s="124"/>
      <c r="C1186" s="124"/>
      <c r="D1186" s="124"/>
      <c r="E1186" s="124"/>
      <c r="F1186" s="124"/>
      <c r="G1186" s="179" t="s">
        <v>46</v>
      </c>
      <c r="H1186" s="126" t="s">
        <v>18</v>
      </c>
      <c r="I1186" s="127">
        <f>+I1187+I1205</f>
        <v>136000</v>
      </c>
      <c r="J1186" s="127">
        <f t="shared" ref="J1186:K1186" si="220">+J1187+J1205</f>
        <v>0</v>
      </c>
      <c r="K1186" s="127">
        <f t="shared" si="220"/>
        <v>136000</v>
      </c>
      <c r="L1186" s="117"/>
    </row>
    <row r="1187" spans="1:12" s="118" customFormat="1" ht="23.1" customHeight="1" x14ac:dyDescent="0.25">
      <c r="A1187" s="128"/>
      <c r="B1187" s="128">
        <v>31</v>
      </c>
      <c r="C1187" s="128"/>
      <c r="D1187" s="128"/>
      <c r="E1187" s="128"/>
      <c r="F1187" s="128"/>
      <c r="G1187" s="179" t="s">
        <v>46</v>
      </c>
      <c r="H1187" s="129" t="s">
        <v>6</v>
      </c>
      <c r="I1187" s="130">
        <f t="shared" ref="I1187:K1187" si="221">I1188+I1195+I1201</f>
        <v>126800</v>
      </c>
      <c r="J1187" s="130">
        <f t="shared" si="221"/>
        <v>0</v>
      </c>
      <c r="K1187" s="130">
        <f t="shared" si="221"/>
        <v>126800</v>
      </c>
      <c r="L1187" s="117"/>
    </row>
    <row r="1188" spans="1:12" s="118" customFormat="1" ht="20.25" customHeight="1" x14ac:dyDescent="0.25">
      <c r="A1188" s="128"/>
      <c r="B1188" s="128"/>
      <c r="C1188" s="128">
        <v>311</v>
      </c>
      <c r="D1188" s="136"/>
      <c r="E1188" s="128"/>
      <c r="F1188" s="128"/>
      <c r="G1188" s="12" t="s">
        <v>46</v>
      </c>
      <c r="H1188" s="129" t="s">
        <v>128</v>
      </c>
      <c r="I1188" s="147">
        <f t="shared" ref="I1188:K1188" si="222">I1189+I1192</f>
        <v>107100</v>
      </c>
      <c r="J1188" s="137">
        <f t="shared" si="222"/>
        <v>0</v>
      </c>
      <c r="K1188" s="147">
        <f t="shared" si="222"/>
        <v>107100</v>
      </c>
      <c r="L1188" s="117"/>
    </row>
    <row r="1189" spans="1:12" s="118" customFormat="1" ht="20.25" customHeight="1" x14ac:dyDescent="0.25">
      <c r="A1189" s="128"/>
      <c r="B1189" s="128"/>
      <c r="C1189" s="128"/>
      <c r="D1189" s="136">
        <v>3111</v>
      </c>
      <c r="E1189" s="128"/>
      <c r="F1189" s="128"/>
      <c r="G1189" s="12" t="s">
        <v>46</v>
      </c>
      <c r="H1189" s="129" t="s">
        <v>129</v>
      </c>
      <c r="I1189" s="147">
        <f t="shared" ref="I1189:K1190" si="223">I1190</f>
        <v>106300</v>
      </c>
      <c r="J1189" s="137">
        <f t="shared" si="223"/>
        <v>0</v>
      </c>
      <c r="K1189" s="147">
        <f t="shared" si="223"/>
        <v>106300</v>
      </c>
      <c r="L1189" s="117"/>
    </row>
    <row r="1190" spans="1:12" s="118" customFormat="1" ht="20.25" customHeight="1" x14ac:dyDescent="0.25">
      <c r="A1190" s="128"/>
      <c r="B1190" s="128"/>
      <c r="C1190" s="128"/>
      <c r="D1190" s="136"/>
      <c r="E1190" s="138">
        <v>31111</v>
      </c>
      <c r="F1190" s="131"/>
      <c r="G1190" s="12" t="s">
        <v>46</v>
      </c>
      <c r="H1190" s="131" t="s">
        <v>130</v>
      </c>
      <c r="I1190" s="147">
        <f t="shared" si="223"/>
        <v>106300</v>
      </c>
      <c r="J1190" s="137">
        <f t="shared" si="223"/>
        <v>0</v>
      </c>
      <c r="K1190" s="147">
        <f t="shared" si="223"/>
        <v>106300</v>
      </c>
      <c r="L1190" s="117"/>
    </row>
    <row r="1191" spans="1:12" s="118" customFormat="1" ht="20.25" customHeight="1" x14ac:dyDescent="0.25">
      <c r="A1191" s="128"/>
      <c r="B1191" s="128"/>
      <c r="C1191" s="128"/>
      <c r="D1191" s="136"/>
      <c r="E1191" s="131"/>
      <c r="F1191" s="175">
        <v>311110</v>
      </c>
      <c r="G1191" s="176" t="s">
        <v>46</v>
      </c>
      <c r="H1191" s="177" t="s">
        <v>305</v>
      </c>
      <c r="I1191" s="178">
        <f>98000+8300</f>
        <v>106300</v>
      </c>
      <c r="J1191" s="178">
        <f>K1191-I1191</f>
        <v>0</v>
      </c>
      <c r="K1191" s="182">
        <f>98000+8300</f>
        <v>106300</v>
      </c>
      <c r="L1191" s="117"/>
    </row>
    <row r="1192" spans="1:12" s="118" customFormat="1" ht="20.25" customHeight="1" x14ac:dyDescent="0.25">
      <c r="A1192" s="128"/>
      <c r="B1192" s="128"/>
      <c r="C1192" s="128"/>
      <c r="D1192" s="136">
        <v>3114</v>
      </c>
      <c r="E1192" s="128"/>
      <c r="F1192" s="128"/>
      <c r="G1192" s="12" t="s">
        <v>46</v>
      </c>
      <c r="H1192" s="129" t="s">
        <v>138</v>
      </c>
      <c r="I1192" s="147">
        <f t="shared" ref="I1192:K1193" si="224">I1193</f>
        <v>800</v>
      </c>
      <c r="J1192" s="137">
        <f t="shared" si="224"/>
        <v>0</v>
      </c>
      <c r="K1192" s="147">
        <f t="shared" si="224"/>
        <v>800</v>
      </c>
      <c r="L1192" s="117"/>
    </row>
    <row r="1193" spans="1:12" s="118" customFormat="1" ht="20.25" customHeight="1" x14ac:dyDescent="0.25">
      <c r="A1193" s="128"/>
      <c r="B1193" s="128"/>
      <c r="C1193" s="128"/>
      <c r="D1193" s="136"/>
      <c r="E1193" s="138">
        <v>31141</v>
      </c>
      <c r="F1193" s="131"/>
      <c r="G1193" s="12" t="s">
        <v>46</v>
      </c>
      <c r="H1193" s="131" t="s">
        <v>138</v>
      </c>
      <c r="I1193" s="147">
        <f t="shared" si="224"/>
        <v>800</v>
      </c>
      <c r="J1193" s="137">
        <f t="shared" si="224"/>
        <v>0</v>
      </c>
      <c r="K1193" s="147">
        <f t="shared" si="224"/>
        <v>800</v>
      </c>
      <c r="L1193" s="117"/>
    </row>
    <row r="1194" spans="1:12" s="118" customFormat="1" ht="20.25" customHeight="1" x14ac:dyDescent="0.25">
      <c r="A1194" s="128"/>
      <c r="B1194" s="128"/>
      <c r="C1194" s="128"/>
      <c r="D1194" s="136"/>
      <c r="E1194" s="131"/>
      <c r="F1194" s="175">
        <v>311410</v>
      </c>
      <c r="G1194" s="176" t="s">
        <v>46</v>
      </c>
      <c r="H1194" s="177" t="s">
        <v>138</v>
      </c>
      <c r="I1194" s="178">
        <v>800</v>
      </c>
      <c r="J1194" s="178">
        <f>K1194-I1194</f>
        <v>0</v>
      </c>
      <c r="K1194" s="182">
        <v>800</v>
      </c>
      <c r="L1194" s="117"/>
    </row>
    <row r="1195" spans="1:12" s="118" customFormat="1" ht="20.25" customHeight="1" x14ac:dyDescent="0.25">
      <c r="A1195" s="128"/>
      <c r="B1195" s="128"/>
      <c r="C1195" s="128">
        <v>312</v>
      </c>
      <c r="D1195" s="136"/>
      <c r="E1195" s="128"/>
      <c r="F1195" s="128"/>
      <c r="G1195" s="12" t="s">
        <v>46</v>
      </c>
      <c r="H1195" s="129" t="s">
        <v>141</v>
      </c>
      <c r="I1195" s="137">
        <f t="shared" ref="I1195:K1195" si="225">I1196</f>
        <v>2200</v>
      </c>
      <c r="J1195" s="137">
        <f t="shared" si="225"/>
        <v>0</v>
      </c>
      <c r="K1195" s="137">
        <f t="shared" si="225"/>
        <v>2200</v>
      </c>
      <c r="L1195" s="117"/>
    </row>
    <row r="1196" spans="1:12" s="118" customFormat="1" ht="20.25" customHeight="1" x14ac:dyDescent="0.25">
      <c r="A1196" s="128"/>
      <c r="B1196" s="128"/>
      <c r="C1196" s="128"/>
      <c r="D1196" s="136">
        <v>3121</v>
      </c>
      <c r="E1196" s="128"/>
      <c r="F1196" s="128"/>
      <c r="G1196" s="12" t="s">
        <v>46</v>
      </c>
      <c r="H1196" s="129" t="s">
        <v>141</v>
      </c>
      <c r="I1196" s="137">
        <f t="shared" ref="I1196:K1196" si="226">I1197+I1199</f>
        <v>2200</v>
      </c>
      <c r="J1196" s="137">
        <f t="shared" si="226"/>
        <v>0</v>
      </c>
      <c r="K1196" s="137">
        <f t="shared" si="226"/>
        <v>2200</v>
      </c>
      <c r="L1196" s="117"/>
    </row>
    <row r="1197" spans="1:12" s="118" customFormat="1" ht="20.25" customHeight="1" x14ac:dyDescent="0.25">
      <c r="A1197" s="128"/>
      <c r="B1197" s="128"/>
      <c r="C1197" s="128"/>
      <c r="D1197" s="136"/>
      <c r="E1197" s="138">
        <v>31216</v>
      </c>
      <c r="F1197" s="131"/>
      <c r="G1197" s="12" t="s">
        <v>46</v>
      </c>
      <c r="H1197" s="131" t="s">
        <v>146</v>
      </c>
      <c r="I1197" s="137">
        <f t="shared" ref="I1197:K1197" si="227">I1198</f>
        <v>1200</v>
      </c>
      <c r="J1197" s="137">
        <f t="shared" si="227"/>
        <v>0</v>
      </c>
      <c r="K1197" s="137">
        <f t="shared" si="227"/>
        <v>1200</v>
      </c>
      <c r="L1197" s="117"/>
    </row>
    <row r="1198" spans="1:12" s="118" customFormat="1" ht="20.25" customHeight="1" x14ac:dyDescent="0.25">
      <c r="A1198" s="128"/>
      <c r="B1198" s="128"/>
      <c r="C1198" s="128"/>
      <c r="D1198" s="136"/>
      <c r="E1198" s="131"/>
      <c r="F1198" s="175">
        <v>312160</v>
      </c>
      <c r="G1198" s="176" t="s">
        <v>46</v>
      </c>
      <c r="H1198" s="177" t="s">
        <v>146</v>
      </c>
      <c r="I1198" s="178">
        <v>1200</v>
      </c>
      <c r="J1198" s="178">
        <f>K1198-I1198</f>
        <v>0</v>
      </c>
      <c r="K1198" s="182">
        <v>1200</v>
      </c>
      <c r="L1198" s="117"/>
    </row>
    <row r="1199" spans="1:12" s="118" customFormat="1" ht="20.25" customHeight="1" x14ac:dyDescent="0.25">
      <c r="A1199" s="128"/>
      <c r="B1199" s="128"/>
      <c r="C1199" s="128"/>
      <c r="D1199" s="136"/>
      <c r="E1199" s="138">
        <v>31219</v>
      </c>
      <c r="F1199" s="131"/>
      <c r="G1199" s="12" t="s">
        <v>46</v>
      </c>
      <c r="H1199" s="131" t="s">
        <v>147</v>
      </c>
      <c r="I1199" s="137">
        <f t="shared" ref="I1199:K1199" si="228">I1200</f>
        <v>1000</v>
      </c>
      <c r="J1199" s="137">
        <f t="shared" si="228"/>
        <v>0</v>
      </c>
      <c r="K1199" s="137">
        <f t="shared" si="228"/>
        <v>1000</v>
      </c>
      <c r="L1199" s="117"/>
    </row>
    <row r="1200" spans="1:12" s="118" customFormat="1" ht="20.25" customHeight="1" x14ac:dyDescent="0.25">
      <c r="A1200" s="128"/>
      <c r="B1200" s="128"/>
      <c r="C1200" s="128"/>
      <c r="D1200" s="136"/>
      <c r="E1200" s="131"/>
      <c r="F1200" s="175">
        <v>312190</v>
      </c>
      <c r="G1200" s="176" t="s">
        <v>46</v>
      </c>
      <c r="H1200" s="177" t="s">
        <v>148</v>
      </c>
      <c r="I1200" s="178">
        <v>1000</v>
      </c>
      <c r="J1200" s="178">
        <f>K1200-I1200</f>
        <v>0</v>
      </c>
      <c r="K1200" s="182">
        <v>1000</v>
      </c>
      <c r="L1200" s="117"/>
    </row>
    <row r="1201" spans="1:12" s="118" customFormat="1" ht="20.25" customHeight="1" x14ac:dyDescent="0.25">
      <c r="A1201" s="128"/>
      <c r="B1201" s="128"/>
      <c r="C1201" s="128">
        <v>313</v>
      </c>
      <c r="D1201" s="136"/>
      <c r="E1201" s="128"/>
      <c r="F1201" s="128"/>
      <c r="G1201" s="12" t="s">
        <v>46</v>
      </c>
      <c r="H1201" s="129" t="s">
        <v>149</v>
      </c>
      <c r="I1201" s="147">
        <f t="shared" ref="I1201:K1203" si="229">I1202</f>
        <v>17500</v>
      </c>
      <c r="J1201" s="137">
        <f t="shared" si="229"/>
        <v>0</v>
      </c>
      <c r="K1201" s="147">
        <f t="shared" si="229"/>
        <v>17500</v>
      </c>
      <c r="L1201" s="117"/>
    </row>
    <row r="1202" spans="1:12" s="118" customFormat="1" ht="20.25" customHeight="1" x14ac:dyDescent="0.25">
      <c r="A1202" s="128"/>
      <c r="B1202" s="128"/>
      <c r="C1202" s="128"/>
      <c r="D1202" s="136">
        <v>3132</v>
      </c>
      <c r="E1202" s="128"/>
      <c r="F1202" s="128"/>
      <c r="G1202" s="12" t="s">
        <v>46</v>
      </c>
      <c r="H1202" s="129" t="s">
        <v>150</v>
      </c>
      <c r="I1202" s="147">
        <f t="shared" si="229"/>
        <v>17500</v>
      </c>
      <c r="J1202" s="137">
        <f t="shared" si="229"/>
        <v>0</v>
      </c>
      <c r="K1202" s="147">
        <f t="shared" si="229"/>
        <v>17500</v>
      </c>
      <c r="L1202" s="117"/>
    </row>
    <row r="1203" spans="1:12" s="118" customFormat="1" ht="20.25" customHeight="1" x14ac:dyDescent="0.25">
      <c r="A1203" s="128"/>
      <c r="B1203" s="128"/>
      <c r="C1203" s="128"/>
      <c r="D1203" s="136"/>
      <c r="E1203" s="138">
        <v>31321</v>
      </c>
      <c r="F1203" s="131"/>
      <c r="G1203" s="12" t="s">
        <v>46</v>
      </c>
      <c r="H1203" s="131" t="s">
        <v>150</v>
      </c>
      <c r="I1203" s="147">
        <f t="shared" si="229"/>
        <v>17500</v>
      </c>
      <c r="J1203" s="137">
        <f t="shared" si="229"/>
        <v>0</v>
      </c>
      <c r="K1203" s="147">
        <f t="shared" si="229"/>
        <v>17500</v>
      </c>
      <c r="L1203" s="117"/>
    </row>
    <row r="1204" spans="1:12" s="118" customFormat="1" ht="20.25" customHeight="1" x14ac:dyDescent="0.25">
      <c r="A1204" s="128"/>
      <c r="B1204" s="128"/>
      <c r="C1204" s="128"/>
      <c r="D1204" s="136"/>
      <c r="E1204" s="131"/>
      <c r="F1204" s="175">
        <v>313210</v>
      </c>
      <c r="G1204" s="176" t="s">
        <v>46</v>
      </c>
      <c r="H1204" s="177" t="s">
        <v>150</v>
      </c>
      <c r="I1204" s="178">
        <v>17500</v>
      </c>
      <c r="J1204" s="178">
        <f>K1204-I1204</f>
        <v>0</v>
      </c>
      <c r="K1204" s="182">
        <v>17500</v>
      </c>
      <c r="L1204" s="117"/>
    </row>
    <row r="1205" spans="1:12" s="118" customFormat="1" ht="23.1" customHeight="1" x14ac:dyDescent="0.25">
      <c r="A1205" s="128"/>
      <c r="B1205" s="128">
        <v>32</v>
      </c>
      <c r="C1205" s="128"/>
      <c r="D1205" s="128"/>
      <c r="E1205" s="128"/>
      <c r="F1205" s="128"/>
      <c r="G1205" s="179" t="s">
        <v>46</v>
      </c>
      <c r="H1205" s="131" t="s">
        <v>7</v>
      </c>
      <c r="I1205" s="132">
        <f>I1206+I1232+I1236</f>
        <v>9200</v>
      </c>
      <c r="J1205" s="132">
        <f>J1206+J1232+J1236</f>
        <v>0</v>
      </c>
      <c r="K1205" s="132">
        <f>K1206+K1232+K1236</f>
        <v>9200</v>
      </c>
      <c r="L1205" s="117"/>
    </row>
    <row r="1206" spans="1:12" s="118" customFormat="1" ht="20.25" customHeight="1" x14ac:dyDescent="0.25">
      <c r="A1206" s="128"/>
      <c r="B1206" s="145"/>
      <c r="C1206" s="143">
        <v>321</v>
      </c>
      <c r="D1206" s="136"/>
      <c r="E1206" s="145"/>
      <c r="F1206" s="145"/>
      <c r="G1206" s="12" t="s">
        <v>46</v>
      </c>
      <c r="H1206" s="174" t="s">
        <v>151</v>
      </c>
      <c r="I1206" s="137">
        <f>I1207+I1222+I1227</f>
        <v>6600</v>
      </c>
      <c r="J1206" s="137">
        <f>J1207+J1222+J1227</f>
        <v>0</v>
      </c>
      <c r="K1206" s="137">
        <f>K1207+K1222+K1227</f>
        <v>6600</v>
      </c>
      <c r="L1206" s="117"/>
    </row>
    <row r="1207" spans="1:12" s="118" customFormat="1" ht="20.25" customHeight="1" x14ac:dyDescent="0.25">
      <c r="A1207" s="128"/>
      <c r="B1207" s="125"/>
      <c r="C1207" s="128"/>
      <c r="D1207" s="136">
        <v>3211</v>
      </c>
      <c r="E1207" s="125"/>
      <c r="F1207" s="125"/>
      <c r="G1207" s="12" t="s">
        <v>46</v>
      </c>
      <c r="H1207" s="129" t="s">
        <v>152</v>
      </c>
      <c r="I1207" s="137">
        <f>I1208+I1212+I1216+I1220+I1210+I1218+I1214</f>
        <v>3200</v>
      </c>
      <c r="J1207" s="137">
        <f>J1208+J1212+J1216+J1220+J1210+J1218+J1214</f>
        <v>0</v>
      </c>
      <c r="K1207" s="147">
        <f>K1208+K1212+K1216+K1220+K1210+K1218+K1214</f>
        <v>3200</v>
      </c>
      <c r="L1207" s="117"/>
    </row>
    <row r="1208" spans="1:12" s="118" customFormat="1" ht="20.25" customHeight="1" x14ac:dyDescent="0.25">
      <c r="A1208" s="128"/>
      <c r="B1208" s="125"/>
      <c r="C1208" s="128"/>
      <c r="D1208" s="136"/>
      <c r="E1208" s="128">
        <v>32111</v>
      </c>
      <c r="F1208" s="128"/>
      <c r="G1208" s="12" t="s">
        <v>46</v>
      </c>
      <c r="H1208" s="129" t="s">
        <v>153</v>
      </c>
      <c r="I1208" s="147">
        <f t="shared" ref="I1208:K1208" si="230">I1209</f>
        <v>100</v>
      </c>
      <c r="J1208" s="137">
        <f t="shared" si="230"/>
        <v>0</v>
      </c>
      <c r="K1208" s="147">
        <f t="shared" si="230"/>
        <v>100</v>
      </c>
      <c r="L1208" s="117"/>
    </row>
    <row r="1209" spans="1:12" s="118" customFormat="1" ht="20.25" customHeight="1" x14ac:dyDescent="0.25">
      <c r="A1209" s="128"/>
      <c r="B1209" s="125"/>
      <c r="C1209" s="128"/>
      <c r="D1209" s="136"/>
      <c r="E1209" s="136"/>
      <c r="F1209" s="175">
        <v>321110</v>
      </c>
      <c r="G1209" s="176" t="s">
        <v>46</v>
      </c>
      <c r="H1209" s="177" t="s">
        <v>153</v>
      </c>
      <c r="I1209" s="178">
        <v>100</v>
      </c>
      <c r="J1209" s="178">
        <f>K1209-I1209</f>
        <v>0</v>
      </c>
      <c r="K1209" s="182">
        <v>100</v>
      </c>
      <c r="L1209" s="117"/>
    </row>
    <row r="1210" spans="1:12" s="118" customFormat="1" ht="20.25" customHeight="1" x14ac:dyDescent="0.25">
      <c r="A1210" s="128"/>
      <c r="B1210" s="125"/>
      <c r="C1210" s="136"/>
      <c r="D1210" s="136"/>
      <c r="E1210" s="138">
        <v>32112</v>
      </c>
      <c r="F1210" s="131"/>
      <c r="G1210" s="12" t="s">
        <v>46</v>
      </c>
      <c r="H1210" s="131" t="s">
        <v>314</v>
      </c>
      <c r="I1210" s="137">
        <f>I1211</f>
        <v>500</v>
      </c>
      <c r="J1210" s="137">
        <f>J1211</f>
        <v>0</v>
      </c>
      <c r="K1210" s="137">
        <f>K1211</f>
        <v>500</v>
      </c>
      <c r="L1210" s="117"/>
    </row>
    <row r="1211" spans="1:12" s="118" customFormat="1" ht="20.25" customHeight="1" x14ac:dyDescent="0.25">
      <c r="A1211" s="128"/>
      <c r="B1211" s="125"/>
      <c r="C1211" s="136"/>
      <c r="D1211" s="136"/>
      <c r="E1211" s="131"/>
      <c r="F1211" s="175">
        <v>321120</v>
      </c>
      <c r="G1211" s="176" t="s">
        <v>46</v>
      </c>
      <c r="H1211" s="177" t="s">
        <v>314</v>
      </c>
      <c r="I1211" s="178">
        <v>500</v>
      </c>
      <c r="J1211" s="178">
        <f>K1211-I1211</f>
        <v>0</v>
      </c>
      <c r="K1211" s="182">
        <v>500</v>
      </c>
      <c r="L1211" s="117"/>
    </row>
    <row r="1212" spans="1:12" s="118" customFormat="1" ht="20.25" customHeight="1" x14ac:dyDescent="0.25">
      <c r="A1212" s="128"/>
      <c r="B1212" s="125"/>
      <c r="C1212" s="136"/>
      <c r="D1212" s="136"/>
      <c r="E1212" s="136">
        <v>32113</v>
      </c>
      <c r="F1212" s="136"/>
      <c r="G1212" s="12" t="s">
        <v>46</v>
      </c>
      <c r="H1212" s="131" t="s">
        <v>154</v>
      </c>
      <c r="I1212" s="137">
        <f t="shared" ref="I1212:K1212" si="231">I1213</f>
        <v>1350</v>
      </c>
      <c r="J1212" s="137">
        <f t="shared" si="231"/>
        <v>0</v>
      </c>
      <c r="K1212" s="147">
        <f t="shared" si="231"/>
        <v>1350</v>
      </c>
      <c r="L1212" s="117"/>
    </row>
    <row r="1213" spans="1:12" s="118" customFormat="1" ht="20.25" customHeight="1" x14ac:dyDescent="0.25">
      <c r="A1213" s="128"/>
      <c r="B1213" s="125"/>
      <c r="C1213" s="136"/>
      <c r="D1213" s="136"/>
      <c r="E1213" s="136"/>
      <c r="F1213" s="175">
        <v>321130</v>
      </c>
      <c r="G1213" s="176" t="s">
        <v>46</v>
      </c>
      <c r="H1213" s="177" t="s">
        <v>154</v>
      </c>
      <c r="I1213" s="178">
        <v>1350</v>
      </c>
      <c r="J1213" s="178">
        <f>K1213-I1213</f>
        <v>0</v>
      </c>
      <c r="K1213" s="182">
        <v>1350</v>
      </c>
      <c r="L1213" s="117"/>
    </row>
    <row r="1214" spans="1:12" s="118" customFormat="1" ht="20.25" customHeight="1" x14ac:dyDescent="0.25">
      <c r="A1214" s="128"/>
      <c r="B1214" s="125"/>
      <c r="C1214" s="136"/>
      <c r="D1214" s="136"/>
      <c r="E1214" s="136">
        <v>32114</v>
      </c>
      <c r="F1214" s="136"/>
      <c r="G1214" s="12" t="s">
        <v>46</v>
      </c>
      <c r="H1214" s="131" t="s">
        <v>315</v>
      </c>
      <c r="I1214" s="137">
        <f>I1215</f>
        <v>650</v>
      </c>
      <c r="J1214" s="137">
        <f>J1215</f>
        <v>0</v>
      </c>
      <c r="K1214" s="137">
        <f>K1215</f>
        <v>650</v>
      </c>
      <c r="L1214" s="117"/>
    </row>
    <row r="1215" spans="1:12" s="118" customFormat="1" ht="20.25" customHeight="1" x14ac:dyDescent="0.25">
      <c r="A1215" s="128"/>
      <c r="B1215" s="125"/>
      <c r="C1215" s="136"/>
      <c r="D1215" s="136"/>
      <c r="E1215" s="136"/>
      <c r="F1215" s="175">
        <v>321140</v>
      </c>
      <c r="G1215" s="176" t="s">
        <v>46</v>
      </c>
      <c r="H1215" s="177" t="s">
        <v>315</v>
      </c>
      <c r="I1215" s="178">
        <v>650</v>
      </c>
      <c r="J1215" s="178">
        <f>K1215-I1215</f>
        <v>0</v>
      </c>
      <c r="K1215" s="182">
        <v>650</v>
      </c>
      <c r="L1215" s="117"/>
    </row>
    <row r="1216" spans="1:12" s="118" customFormat="1" ht="20.25" customHeight="1" x14ac:dyDescent="0.25">
      <c r="A1216" s="128"/>
      <c r="B1216" s="125"/>
      <c r="C1216" s="136"/>
      <c r="D1216" s="136"/>
      <c r="E1216" s="136">
        <v>32115</v>
      </c>
      <c r="F1216" s="136"/>
      <c r="G1216" s="12" t="s">
        <v>46</v>
      </c>
      <c r="H1216" s="131" t="s">
        <v>155</v>
      </c>
      <c r="I1216" s="137">
        <f t="shared" ref="I1216:K1216" si="232">I1217</f>
        <v>150</v>
      </c>
      <c r="J1216" s="137">
        <f t="shared" si="232"/>
        <v>0</v>
      </c>
      <c r="K1216" s="147">
        <f t="shared" si="232"/>
        <v>150</v>
      </c>
      <c r="L1216" s="117"/>
    </row>
    <row r="1217" spans="1:12" s="118" customFormat="1" ht="20.25" customHeight="1" x14ac:dyDescent="0.25">
      <c r="A1217" s="128"/>
      <c r="B1217" s="125"/>
      <c r="C1217" s="136"/>
      <c r="D1217" s="136"/>
      <c r="E1217" s="136"/>
      <c r="F1217" s="175">
        <v>321150</v>
      </c>
      <c r="G1217" s="176" t="s">
        <v>46</v>
      </c>
      <c r="H1217" s="177" t="s">
        <v>155</v>
      </c>
      <c r="I1217" s="178">
        <v>150</v>
      </c>
      <c r="J1217" s="178">
        <f>K1217-I1217</f>
        <v>0</v>
      </c>
      <c r="K1217" s="182">
        <v>150</v>
      </c>
      <c r="L1217" s="117"/>
    </row>
    <row r="1218" spans="1:12" s="118" customFormat="1" ht="20.25" customHeight="1" x14ac:dyDescent="0.25">
      <c r="A1218" s="128"/>
      <c r="B1218" s="125"/>
      <c r="C1218" s="136"/>
      <c r="D1218" s="136"/>
      <c r="E1218" s="138">
        <v>32116</v>
      </c>
      <c r="F1218" s="131"/>
      <c r="G1218" s="12" t="s">
        <v>46</v>
      </c>
      <c r="H1218" s="131" t="s">
        <v>316</v>
      </c>
      <c r="I1218" s="137">
        <f>I1219</f>
        <v>450</v>
      </c>
      <c r="J1218" s="137">
        <f>J1219</f>
        <v>0</v>
      </c>
      <c r="K1218" s="137">
        <f>K1219</f>
        <v>450</v>
      </c>
      <c r="L1218" s="117"/>
    </row>
    <row r="1219" spans="1:12" s="118" customFormat="1" ht="20.25" customHeight="1" x14ac:dyDescent="0.25">
      <c r="A1219" s="128"/>
      <c r="B1219" s="125"/>
      <c r="C1219" s="136"/>
      <c r="D1219" s="136"/>
      <c r="E1219" s="131"/>
      <c r="F1219" s="175">
        <v>321160</v>
      </c>
      <c r="G1219" s="176" t="s">
        <v>46</v>
      </c>
      <c r="H1219" s="177" t="s">
        <v>316</v>
      </c>
      <c r="I1219" s="178">
        <v>450</v>
      </c>
      <c r="J1219" s="178">
        <f>K1219-I1219</f>
        <v>0</v>
      </c>
      <c r="K1219" s="182">
        <v>450</v>
      </c>
      <c r="L1219" s="117"/>
    </row>
    <row r="1220" spans="1:12" s="118" customFormat="1" ht="20.25" customHeight="1" x14ac:dyDescent="0.25">
      <c r="A1220" s="128"/>
      <c r="B1220" s="125"/>
      <c r="C1220" s="136"/>
      <c r="D1220" s="136"/>
      <c r="E1220" s="136">
        <v>32119</v>
      </c>
      <c r="F1220" s="136"/>
      <c r="G1220" s="12" t="s">
        <v>46</v>
      </c>
      <c r="H1220" s="131" t="s">
        <v>156</v>
      </c>
      <c r="I1220" s="137">
        <f t="shared" ref="I1220:K1220" si="233">I1221</f>
        <v>0</v>
      </c>
      <c r="J1220" s="137">
        <f t="shared" si="233"/>
        <v>0</v>
      </c>
      <c r="K1220" s="147">
        <f t="shared" si="233"/>
        <v>0</v>
      </c>
      <c r="L1220" s="117"/>
    </row>
    <row r="1221" spans="1:12" s="118" customFormat="1" ht="20.25" customHeight="1" x14ac:dyDescent="0.25">
      <c r="A1221" s="128"/>
      <c r="B1221" s="125"/>
      <c r="C1221" s="136"/>
      <c r="D1221" s="136"/>
      <c r="E1221" s="136"/>
      <c r="F1221" s="175">
        <v>321190</v>
      </c>
      <c r="G1221" s="176" t="s">
        <v>46</v>
      </c>
      <c r="H1221" s="177" t="s">
        <v>156</v>
      </c>
      <c r="I1221" s="178">
        <v>0</v>
      </c>
      <c r="J1221" s="178">
        <f>K1221-I1221</f>
        <v>0</v>
      </c>
      <c r="K1221" s="178">
        <v>0</v>
      </c>
      <c r="L1221" s="117"/>
    </row>
    <row r="1222" spans="1:12" s="118" customFormat="1" ht="20.25" customHeight="1" x14ac:dyDescent="0.25">
      <c r="A1222" s="128"/>
      <c r="B1222" s="125"/>
      <c r="C1222" s="136"/>
      <c r="D1222" s="136">
        <v>3212</v>
      </c>
      <c r="E1222" s="141"/>
      <c r="F1222" s="141"/>
      <c r="G1222" s="12" t="s">
        <v>46</v>
      </c>
      <c r="H1222" s="131" t="s">
        <v>157</v>
      </c>
      <c r="I1222" s="137">
        <f t="shared" ref="I1222:K1222" si="234">I1223+I1225</f>
        <v>2000</v>
      </c>
      <c r="J1222" s="137">
        <f t="shared" si="234"/>
        <v>0</v>
      </c>
      <c r="K1222" s="147">
        <f t="shared" si="234"/>
        <v>2000</v>
      </c>
      <c r="L1222" s="117"/>
    </row>
    <row r="1223" spans="1:12" s="118" customFormat="1" ht="20.25" customHeight="1" x14ac:dyDescent="0.25">
      <c r="A1223" s="128"/>
      <c r="B1223" s="125"/>
      <c r="C1223" s="136"/>
      <c r="D1223" s="136"/>
      <c r="E1223" s="136">
        <v>32121</v>
      </c>
      <c r="F1223" s="136"/>
      <c r="G1223" s="12" t="s">
        <v>46</v>
      </c>
      <c r="H1223" s="131" t="s">
        <v>158</v>
      </c>
      <c r="I1223" s="137">
        <f t="shared" ref="I1223:K1223" si="235">I1224</f>
        <v>2000</v>
      </c>
      <c r="J1223" s="137">
        <f t="shared" si="235"/>
        <v>0</v>
      </c>
      <c r="K1223" s="147">
        <f t="shared" si="235"/>
        <v>2000</v>
      </c>
      <c r="L1223" s="117"/>
    </row>
    <row r="1224" spans="1:12" s="118" customFormat="1" ht="20.25" customHeight="1" x14ac:dyDescent="0.25">
      <c r="A1224" s="128"/>
      <c r="B1224" s="125"/>
      <c r="C1224" s="128"/>
      <c r="D1224" s="136"/>
      <c r="E1224" s="128"/>
      <c r="F1224" s="175">
        <v>321210</v>
      </c>
      <c r="G1224" s="176" t="s">
        <v>46</v>
      </c>
      <c r="H1224" s="177" t="s">
        <v>158</v>
      </c>
      <c r="I1224" s="178">
        <v>2000</v>
      </c>
      <c r="J1224" s="178">
        <f>K1224-I1224</f>
        <v>0</v>
      </c>
      <c r="K1224" s="182">
        <v>2000</v>
      </c>
      <c r="L1224" s="117"/>
    </row>
    <row r="1225" spans="1:12" s="118" customFormat="1" ht="20.25" customHeight="1" x14ac:dyDescent="0.25">
      <c r="A1225" s="128"/>
      <c r="B1225" s="125"/>
      <c r="C1225" s="128"/>
      <c r="D1225" s="136"/>
      <c r="E1225" s="128">
        <v>32123</v>
      </c>
      <c r="F1225" s="128"/>
      <c r="G1225" s="12" t="s">
        <v>46</v>
      </c>
      <c r="H1225" s="129" t="s">
        <v>272</v>
      </c>
      <c r="I1225" s="137">
        <f t="shared" ref="I1225:K1225" si="236">I1226</f>
        <v>0</v>
      </c>
      <c r="J1225" s="137">
        <f t="shared" si="236"/>
        <v>0</v>
      </c>
      <c r="K1225" s="137">
        <f t="shared" si="236"/>
        <v>0</v>
      </c>
      <c r="L1225" s="117"/>
    </row>
    <row r="1226" spans="1:12" s="118" customFormat="1" ht="20.25" customHeight="1" x14ac:dyDescent="0.25">
      <c r="A1226" s="128"/>
      <c r="B1226" s="125"/>
      <c r="C1226" s="128"/>
      <c r="D1226" s="136"/>
      <c r="E1226" s="128"/>
      <c r="F1226" s="175">
        <v>321230</v>
      </c>
      <c r="G1226" s="176" t="s">
        <v>46</v>
      </c>
      <c r="H1226" s="177" t="s">
        <v>272</v>
      </c>
      <c r="I1226" s="178">
        <v>0</v>
      </c>
      <c r="J1226" s="178">
        <f>K1226-I1226</f>
        <v>0</v>
      </c>
      <c r="K1226" s="178">
        <v>0</v>
      </c>
      <c r="L1226" s="117"/>
    </row>
    <row r="1227" spans="1:12" s="118" customFormat="1" ht="20.25" customHeight="1" x14ac:dyDescent="0.25">
      <c r="A1227" s="128"/>
      <c r="B1227" s="125"/>
      <c r="C1227" s="128"/>
      <c r="D1227" s="136">
        <v>3213</v>
      </c>
      <c r="E1227" s="125"/>
      <c r="F1227" s="125"/>
      <c r="G1227" s="12" t="s">
        <v>46</v>
      </c>
      <c r="H1227" s="129" t="s">
        <v>160</v>
      </c>
      <c r="I1227" s="137">
        <f t="shared" ref="I1227:K1227" si="237">I1228+I1230</f>
        <v>1400</v>
      </c>
      <c r="J1227" s="137">
        <f t="shared" si="237"/>
        <v>0</v>
      </c>
      <c r="K1227" s="137">
        <f t="shared" si="237"/>
        <v>1400</v>
      </c>
      <c r="L1227" s="117"/>
    </row>
    <row r="1228" spans="1:12" s="118" customFormat="1" ht="20.25" customHeight="1" x14ac:dyDescent="0.25">
      <c r="A1228" s="128"/>
      <c r="B1228" s="125"/>
      <c r="C1228" s="125"/>
      <c r="D1228" s="141"/>
      <c r="E1228" s="138">
        <v>32131</v>
      </c>
      <c r="F1228" s="131"/>
      <c r="G1228" s="12" t="s">
        <v>46</v>
      </c>
      <c r="H1228" s="129" t="s">
        <v>161</v>
      </c>
      <c r="I1228" s="137">
        <f t="shared" ref="I1228:K1228" si="238">I1229</f>
        <v>1400</v>
      </c>
      <c r="J1228" s="137">
        <f t="shared" si="238"/>
        <v>0</v>
      </c>
      <c r="K1228" s="137">
        <f t="shared" si="238"/>
        <v>1400</v>
      </c>
      <c r="L1228" s="117"/>
    </row>
    <row r="1229" spans="1:12" s="118" customFormat="1" ht="20.25" customHeight="1" x14ac:dyDescent="0.25">
      <c r="A1229" s="128"/>
      <c r="B1229" s="125"/>
      <c r="C1229" s="125"/>
      <c r="D1229" s="141"/>
      <c r="E1229" s="131"/>
      <c r="F1229" s="175">
        <v>321310</v>
      </c>
      <c r="G1229" s="176" t="s">
        <v>46</v>
      </c>
      <c r="H1229" s="177" t="s">
        <v>273</v>
      </c>
      <c r="I1229" s="178">
        <v>1400</v>
      </c>
      <c r="J1229" s="178">
        <f>K1229-I1229</f>
        <v>0</v>
      </c>
      <c r="K1229" s="182">
        <v>1400</v>
      </c>
      <c r="L1229" s="117"/>
    </row>
    <row r="1230" spans="1:12" s="118" customFormat="1" ht="20.25" customHeight="1" x14ac:dyDescent="0.25">
      <c r="A1230" s="128"/>
      <c r="B1230" s="125"/>
      <c r="C1230" s="125"/>
      <c r="D1230" s="141"/>
      <c r="E1230" s="138">
        <v>32132</v>
      </c>
      <c r="F1230" s="131"/>
      <c r="G1230" s="12" t="s">
        <v>46</v>
      </c>
      <c r="H1230" s="131" t="s">
        <v>164</v>
      </c>
      <c r="I1230" s="137">
        <f t="shared" ref="I1230:K1230" si="239">I1231</f>
        <v>0</v>
      </c>
      <c r="J1230" s="137">
        <f t="shared" si="239"/>
        <v>0</v>
      </c>
      <c r="K1230" s="137">
        <f t="shared" si="239"/>
        <v>0</v>
      </c>
      <c r="L1230" s="117"/>
    </row>
    <row r="1231" spans="1:12" s="118" customFormat="1" ht="20.25" customHeight="1" x14ac:dyDescent="0.25">
      <c r="A1231" s="128"/>
      <c r="B1231" s="125"/>
      <c r="C1231" s="125"/>
      <c r="D1231" s="141"/>
      <c r="E1231" s="131"/>
      <c r="F1231" s="175">
        <v>321320</v>
      </c>
      <c r="G1231" s="176" t="s">
        <v>46</v>
      </c>
      <c r="H1231" s="177" t="s">
        <v>164</v>
      </c>
      <c r="I1231" s="178">
        <v>0</v>
      </c>
      <c r="J1231" s="178">
        <f>K1231-I1231</f>
        <v>0</v>
      </c>
      <c r="K1231" s="178">
        <v>0</v>
      </c>
      <c r="L1231" s="117"/>
    </row>
    <row r="1232" spans="1:12" s="118" customFormat="1" ht="20.25" customHeight="1" x14ac:dyDescent="0.25">
      <c r="A1232" s="128"/>
      <c r="B1232" s="128"/>
      <c r="C1232" s="128">
        <v>322</v>
      </c>
      <c r="D1232" s="136"/>
      <c r="E1232" s="128"/>
      <c r="F1232" s="128"/>
      <c r="G1232" s="12" t="s">
        <v>46</v>
      </c>
      <c r="H1232" s="129" t="s">
        <v>165</v>
      </c>
      <c r="I1232" s="137">
        <f t="shared" ref="I1232:K1234" si="240">I1233</f>
        <v>100</v>
      </c>
      <c r="J1232" s="137">
        <f t="shared" si="240"/>
        <v>0</v>
      </c>
      <c r="K1232" s="137">
        <f t="shared" si="240"/>
        <v>100</v>
      </c>
      <c r="L1232" s="117"/>
    </row>
    <row r="1233" spans="1:12" s="118" customFormat="1" ht="20.25" customHeight="1" x14ac:dyDescent="0.25">
      <c r="A1233" s="128"/>
      <c r="B1233" s="128"/>
      <c r="C1233" s="128"/>
      <c r="D1233" s="136">
        <v>3221</v>
      </c>
      <c r="E1233" s="128"/>
      <c r="F1233" s="128"/>
      <c r="G1233" s="12" t="s">
        <v>46</v>
      </c>
      <c r="H1233" s="129" t="s">
        <v>166</v>
      </c>
      <c r="I1233" s="137">
        <f t="shared" si="240"/>
        <v>100</v>
      </c>
      <c r="J1233" s="137">
        <f t="shared" si="240"/>
        <v>0</v>
      </c>
      <c r="K1233" s="137">
        <f t="shared" si="240"/>
        <v>100</v>
      </c>
      <c r="L1233" s="117"/>
    </row>
    <row r="1234" spans="1:12" s="118" customFormat="1" ht="20.25" customHeight="1" x14ac:dyDescent="0.25">
      <c r="A1234" s="128"/>
      <c r="B1234" s="128"/>
      <c r="C1234" s="128"/>
      <c r="D1234" s="136"/>
      <c r="E1234" s="138">
        <v>32211</v>
      </c>
      <c r="F1234" s="131"/>
      <c r="G1234" s="12" t="s">
        <v>46</v>
      </c>
      <c r="H1234" s="148" t="s">
        <v>167</v>
      </c>
      <c r="I1234" s="147">
        <f t="shared" si="240"/>
        <v>100</v>
      </c>
      <c r="J1234" s="137">
        <f t="shared" si="240"/>
        <v>0</v>
      </c>
      <c r="K1234" s="147">
        <f t="shared" si="240"/>
        <v>100</v>
      </c>
      <c r="L1234" s="117"/>
    </row>
    <row r="1235" spans="1:12" s="118" customFormat="1" ht="20.25" customHeight="1" x14ac:dyDescent="0.25">
      <c r="A1235" s="128"/>
      <c r="B1235" s="128"/>
      <c r="C1235" s="128"/>
      <c r="D1235" s="136"/>
      <c r="E1235" s="131"/>
      <c r="F1235" s="175">
        <v>322110</v>
      </c>
      <c r="G1235" s="176" t="s">
        <v>46</v>
      </c>
      <c r="H1235" s="177" t="s">
        <v>167</v>
      </c>
      <c r="I1235" s="178">
        <v>100</v>
      </c>
      <c r="J1235" s="178">
        <f>K1235-I1235</f>
        <v>0</v>
      </c>
      <c r="K1235" s="182">
        <v>100</v>
      </c>
      <c r="L1235" s="117"/>
    </row>
    <row r="1236" spans="1:12" s="118" customFormat="1" ht="20.25" customHeight="1" x14ac:dyDescent="0.25">
      <c r="A1236" s="128"/>
      <c r="B1236" s="128"/>
      <c r="C1236" s="136">
        <v>323</v>
      </c>
      <c r="D1236" s="136"/>
      <c r="E1236" s="131"/>
      <c r="F1236" s="131"/>
      <c r="G1236" s="12" t="s">
        <v>46</v>
      </c>
      <c r="H1236" s="131" t="s">
        <v>196</v>
      </c>
      <c r="I1236" s="137">
        <f t="shared" ref="I1236:K1238" si="241">I1237</f>
        <v>2500</v>
      </c>
      <c r="J1236" s="137">
        <f t="shared" si="241"/>
        <v>0</v>
      </c>
      <c r="K1236" s="137">
        <f t="shared" si="241"/>
        <v>2500</v>
      </c>
      <c r="L1236" s="117"/>
    </row>
    <row r="1237" spans="1:12" s="118" customFormat="1" ht="20.25" customHeight="1" x14ac:dyDescent="0.25">
      <c r="A1237" s="128"/>
      <c r="B1237" s="128"/>
      <c r="C1237" s="128"/>
      <c r="D1237" s="136">
        <v>3237</v>
      </c>
      <c r="E1237" s="128"/>
      <c r="F1237" s="128"/>
      <c r="G1237" s="12" t="s">
        <v>46</v>
      </c>
      <c r="H1237" s="129" t="s">
        <v>220</v>
      </c>
      <c r="I1237" s="137">
        <f t="shared" si="241"/>
        <v>2500</v>
      </c>
      <c r="J1237" s="137">
        <f t="shared" si="241"/>
        <v>0</v>
      </c>
      <c r="K1237" s="137">
        <f t="shared" si="241"/>
        <v>2500</v>
      </c>
      <c r="L1237" s="117"/>
    </row>
    <row r="1238" spans="1:12" s="118" customFormat="1" ht="20.25" customHeight="1" x14ac:dyDescent="0.25">
      <c r="A1238" s="128"/>
      <c r="B1238" s="128"/>
      <c r="C1238" s="128"/>
      <c r="D1238" s="136"/>
      <c r="E1238" s="138">
        <v>32379</v>
      </c>
      <c r="F1238" s="131"/>
      <c r="G1238" s="12" t="s">
        <v>46</v>
      </c>
      <c r="H1238" s="131" t="s">
        <v>223</v>
      </c>
      <c r="I1238" s="147">
        <f t="shared" si="241"/>
        <v>2500</v>
      </c>
      <c r="J1238" s="137">
        <f t="shared" si="241"/>
        <v>0</v>
      </c>
      <c r="K1238" s="147">
        <f t="shared" si="241"/>
        <v>2500</v>
      </c>
      <c r="L1238" s="117"/>
    </row>
    <row r="1239" spans="1:12" s="118" customFormat="1" ht="20.25" customHeight="1" x14ac:dyDescent="0.25">
      <c r="A1239" s="128"/>
      <c r="B1239" s="143"/>
      <c r="C1239" s="143"/>
      <c r="D1239" s="136"/>
      <c r="E1239" s="148"/>
      <c r="F1239" s="175">
        <v>323790</v>
      </c>
      <c r="G1239" s="176" t="s">
        <v>46</v>
      </c>
      <c r="H1239" s="177" t="s">
        <v>223</v>
      </c>
      <c r="I1239" s="178">
        <v>2500</v>
      </c>
      <c r="J1239" s="178">
        <f>K1239-I1239</f>
        <v>0</v>
      </c>
      <c r="K1239" s="182">
        <v>2500</v>
      </c>
      <c r="L1239" s="117"/>
    </row>
    <row r="1240" spans="1:12" s="111" customFormat="1" ht="20.100000000000001" customHeight="1" x14ac:dyDescent="0.25">
      <c r="A1240" s="149"/>
      <c r="B1240" s="149"/>
      <c r="C1240" s="149"/>
      <c r="D1240" s="149"/>
      <c r="E1240" s="149"/>
      <c r="F1240" s="149"/>
      <c r="G1240" s="150"/>
      <c r="H1240" s="151"/>
      <c r="I1240" s="152"/>
      <c r="J1240" s="73"/>
    </row>
    <row r="1241" spans="1:12" s="111" customFormat="1" ht="20.100000000000001" customHeight="1" x14ac:dyDescent="0.25">
      <c r="A1241" s="153" t="s">
        <v>331</v>
      </c>
      <c r="B1241" s="153"/>
      <c r="C1241" s="153"/>
      <c r="D1241" s="153"/>
      <c r="E1241" s="153"/>
      <c r="F1241" s="153"/>
      <c r="G1241" s="153"/>
      <c r="H1241" s="154"/>
      <c r="I1241" s="155"/>
      <c r="J1241" s="74"/>
    </row>
    <row r="1242" spans="1:12" s="111" customFormat="1" ht="20.100000000000001" customHeight="1" x14ac:dyDescent="0.25">
      <c r="A1242" s="156"/>
      <c r="B1242" s="156"/>
      <c r="C1242" s="156"/>
      <c r="D1242" s="156"/>
      <c r="E1242" s="156"/>
      <c r="F1242" s="156"/>
      <c r="G1242" s="156"/>
      <c r="H1242" s="155"/>
      <c r="I1242" s="110"/>
    </row>
    <row r="1243" spans="1:12" s="111" customFormat="1" ht="15.75" customHeight="1" x14ac:dyDescent="0.25">
      <c r="A1243" s="351" t="s">
        <v>23</v>
      </c>
      <c r="B1243" s="351"/>
      <c r="C1243" s="156"/>
      <c r="D1243" s="156"/>
      <c r="E1243" s="156"/>
      <c r="F1243" s="156"/>
      <c r="G1243" s="157"/>
      <c r="I1243" s="153"/>
      <c r="J1243" s="153"/>
      <c r="K1243" s="158" t="s">
        <v>33</v>
      </c>
    </row>
    <row r="1244" spans="1:12" s="111" customFormat="1" ht="20.25" customHeight="1" x14ac:dyDescent="0.25">
      <c r="A1244" s="153" t="s">
        <v>32</v>
      </c>
      <c r="B1244" s="153"/>
      <c r="C1244" s="153"/>
      <c r="D1244" s="153"/>
      <c r="E1244" s="153"/>
      <c r="F1244" s="153"/>
      <c r="G1244" s="153"/>
      <c r="I1244" s="153"/>
      <c r="J1244" s="153"/>
      <c r="K1244" s="158" t="s">
        <v>38</v>
      </c>
    </row>
    <row r="1245" spans="1:12" s="111" customFormat="1" ht="20.25" customHeight="1" x14ac:dyDescent="0.25">
      <c r="A1245" s="159"/>
      <c r="B1245" s="159"/>
      <c r="C1245" s="159"/>
      <c r="D1245" s="159"/>
      <c r="E1245" s="159"/>
      <c r="F1245" s="159"/>
      <c r="G1245" s="159"/>
      <c r="H1245" s="160"/>
      <c r="I1245" s="75"/>
      <c r="J1245" s="75"/>
      <c r="K1245" s="160" t="s">
        <v>333</v>
      </c>
    </row>
    <row r="1246" spans="1:12" s="111" customFormat="1" ht="20.25" customHeight="1" x14ac:dyDescent="0.25">
      <c r="A1246" s="161"/>
      <c r="B1246" s="161"/>
      <c r="C1246" s="161"/>
      <c r="D1246" s="161"/>
      <c r="E1246" s="161"/>
      <c r="F1246" s="161"/>
      <c r="G1246" s="162"/>
      <c r="H1246" s="163"/>
      <c r="I1246" s="67"/>
      <c r="J1246" s="67"/>
      <c r="K1246" s="67"/>
    </row>
    <row r="1247" spans="1:12" x14ac:dyDescent="0.25">
      <c r="H1247" s="163"/>
      <c r="I1247" s="67"/>
      <c r="J1247" s="67"/>
    </row>
    <row r="1248" spans="1:12" x14ac:dyDescent="0.25">
      <c r="H1248" s="163"/>
      <c r="I1248" s="67"/>
      <c r="J1248" s="67"/>
    </row>
  </sheetData>
  <autoFilter ref="A7:M1239"/>
  <mergeCells count="21">
    <mergeCell ref="A796:G796"/>
    <mergeCell ref="A2:K2"/>
    <mergeCell ref="A4:K4"/>
    <mergeCell ref="A8:G8"/>
    <mergeCell ref="A9:G9"/>
    <mergeCell ref="A462:G462"/>
    <mergeCell ref="A556:G556"/>
    <mergeCell ref="A561:G561"/>
    <mergeCell ref="A566:G566"/>
    <mergeCell ref="A678:G678"/>
    <mergeCell ref="A683:G683"/>
    <mergeCell ref="A791:G791"/>
    <mergeCell ref="A1088:G1088"/>
    <mergeCell ref="A1184:G1184"/>
    <mergeCell ref="A1243:B1243"/>
    <mergeCell ref="A824:G824"/>
    <mergeCell ref="A955:G955"/>
    <mergeCell ref="A960:G960"/>
    <mergeCell ref="A1054:G1054"/>
    <mergeCell ref="A1076:G1076"/>
    <mergeCell ref="A1083:G1083"/>
  </mergeCells>
  <dataValidations count="1">
    <dataValidation type="whole" allowBlank="1" showErrorMessage="1" errorTitle="Neispravan unos" error="Unijeti cijelobrojnu vrijednost" promptTitle="Upozorenje !" prompt="Unešena je nedozvoljena vrijednost u polje" sqref="A1246 G10 G1205 G1089 A1240:G1240 G961 G959 G562 G684 G797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zoomScale="90" zoomScaleNormal="90" workbookViewId="0">
      <selection sqref="A1:Q1"/>
    </sheetView>
  </sheetViews>
  <sheetFormatPr defaultRowHeight="15" x14ac:dyDescent="0.25"/>
  <cols>
    <col min="1" max="1" width="3.85546875" style="41" bestFit="1" customWidth="1"/>
    <col min="2" max="2" width="4" style="41" bestFit="1" customWidth="1"/>
    <col min="3" max="3" width="48.85546875" customWidth="1"/>
    <col min="4" max="5" width="13.5703125" style="47" hidden="1" customWidth="1"/>
    <col min="6" max="6" width="13.5703125" hidden="1" customWidth="1"/>
    <col min="7" max="7" width="13.140625" style="47" hidden="1" customWidth="1"/>
    <col min="8" max="8" width="14.85546875" style="47" hidden="1" customWidth="1"/>
    <col min="9" max="9" width="11.28515625" style="48" hidden="1" customWidth="1"/>
    <col min="10" max="10" width="11.28515625" hidden="1" customWidth="1"/>
    <col min="11" max="12" width="11.7109375" hidden="1" customWidth="1"/>
    <col min="13" max="13" width="16.7109375" style="15" customWidth="1"/>
    <col min="14" max="14" width="16.7109375" style="14" customWidth="1"/>
    <col min="15" max="17" width="16.7109375" customWidth="1"/>
    <col min="18" max="18" width="11.5703125" bestFit="1" customWidth="1"/>
    <col min="19" max="19" width="10.42578125" bestFit="1" customWidth="1"/>
  </cols>
  <sheetData>
    <row r="1" spans="1:17" ht="15.75" customHeight="1" x14ac:dyDescent="0.25">
      <c r="A1" s="310" t="s">
        <v>74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</row>
    <row r="2" spans="1:17" ht="17.45" x14ac:dyDescent="0.3">
      <c r="A2" s="27"/>
      <c r="B2" s="27"/>
      <c r="C2" s="27"/>
      <c r="D2" s="27"/>
      <c r="E2" s="27"/>
      <c r="F2" s="27"/>
      <c r="G2" s="28"/>
      <c r="H2" s="28"/>
      <c r="I2"/>
    </row>
    <row r="3" spans="1:17" ht="15.75" customHeight="1" x14ac:dyDescent="0.3">
      <c r="A3" s="310" t="s">
        <v>75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</row>
    <row r="4" spans="1:17" ht="14.45" hidden="1" x14ac:dyDescent="0.3">
      <c r="D4" s="307" t="s">
        <v>344</v>
      </c>
      <c r="E4" s="307"/>
      <c r="F4" s="307"/>
      <c r="G4" s="307" t="s">
        <v>343</v>
      </c>
      <c r="H4" s="307"/>
      <c r="I4" s="307"/>
      <c r="J4" s="307"/>
      <c r="K4" s="307"/>
      <c r="L4" s="307"/>
      <c r="M4" s="307" t="s">
        <v>342</v>
      </c>
      <c r="N4" s="307"/>
      <c r="O4" s="307"/>
      <c r="P4" s="307"/>
      <c r="Q4" s="307"/>
    </row>
    <row r="5" spans="1:17" ht="74.25" customHeight="1" x14ac:dyDescent="0.25">
      <c r="A5" s="29" t="s">
        <v>14</v>
      </c>
      <c r="B5" s="29" t="s">
        <v>15</v>
      </c>
      <c r="C5" s="7" t="s">
        <v>26</v>
      </c>
      <c r="D5" s="106" t="s">
        <v>126</v>
      </c>
      <c r="E5" s="106" t="s">
        <v>73</v>
      </c>
      <c r="F5" s="106" t="s">
        <v>127</v>
      </c>
      <c r="G5" s="185" t="s">
        <v>339</v>
      </c>
      <c r="H5" s="185" t="s">
        <v>56</v>
      </c>
      <c r="I5" s="185" t="s">
        <v>57</v>
      </c>
      <c r="J5" s="185" t="s">
        <v>340</v>
      </c>
      <c r="K5" s="185" t="s">
        <v>341</v>
      </c>
      <c r="L5" s="185" t="s">
        <v>345</v>
      </c>
      <c r="M5" s="184" t="s">
        <v>479</v>
      </c>
      <c r="N5" s="184" t="s">
        <v>480</v>
      </c>
      <c r="O5" s="184" t="s">
        <v>481</v>
      </c>
      <c r="P5" s="184" t="s">
        <v>337</v>
      </c>
      <c r="Q5" s="184" t="s">
        <v>482</v>
      </c>
    </row>
    <row r="6" spans="1:17" ht="15" customHeight="1" x14ac:dyDescent="0.25">
      <c r="A6" s="304">
        <v>1</v>
      </c>
      <c r="B6" s="304">
        <v>2</v>
      </c>
      <c r="C6" s="12">
        <v>3</v>
      </c>
      <c r="D6" s="12">
        <v>4</v>
      </c>
      <c r="E6" s="12">
        <v>5</v>
      </c>
      <c r="F6" s="12">
        <v>6</v>
      </c>
      <c r="G6" s="12">
        <v>4</v>
      </c>
      <c r="H6" s="12">
        <v>5</v>
      </c>
      <c r="I6" s="12">
        <v>6</v>
      </c>
      <c r="J6" s="12">
        <v>7</v>
      </c>
      <c r="K6" s="72" t="s">
        <v>462</v>
      </c>
      <c r="L6" s="72" t="s">
        <v>463</v>
      </c>
      <c r="M6" s="12">
        <v>4</v>
      </c>
      <c r="N6" s="12">
        <v>5</v>
      </c>
      <c r="O6" s="12">
        <v>6</v>
      </c>
      <c r="P6" s="12">
        <v>7</v>
      </c>
      <c r="Q6" s="12">
        <v>8</v>
      </c>
    </row>
    <row r="7" spans="1:17" ht="21.95" customHeight="1" x14ac:dyDescent="0.25">
      <c r="A7" s="44"/>
      <c r="B7" s="44"/>
      <c r="C7" s="45" t="s">
        <v>31</v>
      </c>
      <c r="D7" s="43">
        <f>+D15+D8</f>
        <v>3033430</v>
      </c>
      <c r="E7" s="43">
        <f>+E15+E8</f>
        <v>0</v>
      </c>
      <c r="F7" s="43">
        <f>+F15+F8</f>
        <v>3033430</v>
      </c>
      <c r="G7" s="43">
        <f t="shared" ref="G7:M7" si="0">+G15+G8</f>
        <v>0</v>
      </c>
      <c r="H7" s="43">
        <f t="shared" si="0"/>
        <v>0</v>
      </c>
      <c r="I7" s="43">
        <f t="shared" si="0"/>
        <v>0</v>
      </c>
      <c r="J7" s="43">
        <f t="shared" si="0"/>
        <v>0</v>
      </c>
      <c r="K7" s="43"/>
      <c r="L7" s="43"/>
      <c r="M7" s="43">
        <f t="shared" si="0"/>
        <v>2877141</v>
      </c>
      <c r="N7" s="43">
        <f>+N15+N8</f>
        <v>3804233</v>
      </c>
      <c r="O7" s="43">
        <f>+O15+O8</f>
        <v>4299010</v>
      </c>
      <c r="P7" s="43">
        <f>+P15+P8</f>
        <v>4326590</v>
      </c>
      <c r="Q7" s="43">
        <f t="shared" ref="Q7" si="1">+Q15+Q8</f>
        <v>4357505</v>
      </c>
    </row>
    <row r="8" spans="1:17" ht="21.95" customHeight="1" x14ac:dyDescent="0.25">
      <c r="A8" s="33">
        <v>6</v>
      </c>
      <c r="B8" s="34"/>
      <c r="C8" s="35" t="s">
        <v>0</v>
      </c>
      <c r="D8" s="36">
        <f>+D9+D10+D12+D13+D11</f>
        <v>3033320</v>
      </c>
      <c r="E8" s="36">
        <f>E9+E10+E11+E12+E13</f>
        <v>0</v>
      </c>
      <c r="F8" s="36">
        <f>+F9+F10+F12+F13+F11</f>
        <v>3033320</v>
      </c>
      <c r="G8" s="36">
        <f t="shared" ref="G8:M8" si="2">+G9+G10+G12+G13+G11</f>
        <v>0</v>
      </c>
      <c r="H8" s="36">
        <f t="shared" si="2"/>
        <v>0</v>
      </c>
      <c r="I8" s="36">
        <f t="shared" si="2"/>
        <v>0</v>
      </c>
      <c r="J8" s="36">
        <f t="shared" si="2"/>
        <v>0</v>
      </c>
      <c r="K8" s="36"/>
      <c r="L8" s="36"/>
      <c r="M8" s="36">
        <f t="shared" si="2"/>
        <v>2877115</v>
      </c>
      <c r="N8" s="36">
        <f>+N9+N10+N12+N13+N11+N14</f>
        <v>3804233</v>
      </c>
      <c r="O8" s="36">
        <f>+O9+O10+O12+O13+O11+O14</f>
        <v>4293010</v>
      </c>
      <c r="P8" s="36">
        <f t="shared" ref="P8:Q8" si="3">+P9+P10+P12+P13+P11+P14</f>
        <v>4326590</v>
      </c>
      <c r="Q8" s="36">
        <f t="shared" si="3"/>
        <v>4357505</v>
      </c>
    </row>
    <row r="9" spans="1:17" ht="35.1" customHeight="1" x14ac:dyDescent="0.25">
      <c r="A9" s="37"/>
      <c r="B9" s="38">
        <v>63</v>
      </c>
      <c r="C9" s="8" t="s">
        <v>27</v>
      </c>
      <c r="D9" s="39">
        <f>+'Plan prihoda-UK'!Q10</f>
        <v>193300</v>
      </c>
      <c r="E9" s="39">
        <f>F9-D9</f>
        <v>44000</v>
      </c>
      <c r="F9" s="39">
        <f>+'Plan prihoda-UK'!S10</f>
        <v>237300</v>
      </c>
      <c r="G9" s="39">
        <f>+'Plan prihoda-UK'!T10</f>
        <v>0</v>
      </c>
      <c r="H9" s="39">
        <f>+'Plan prihoda-UK'!U10</f>
        <v>0</v>
      </c>
      <c r="I9" s="39">
        <f>+'Plan prihoda-UK'!V10</f>
        <v>0</v>
      </c>
      <c r="J9" s="39">
        <f>+'Plan prihoda-UK'!W10</f>
        <v>0</v>
      </c>
      <c r="K9" s="39"/>
      <c r="L9" s="39"/>
      <c r="M9" s="39">
        <f>+'Plan prihoda-UK'!Z10</f>
        <v>143311</v>
      </c>
      <c r="N9" s="39">
        <f>+'Plan prihoda-UK'!AA10</f>
        <v>961100</v>
      </c>
      <c r="O9" s="39">
        <f>+'Plan prihoda-UK'!AB10</f>
        <v>974000</v>
      </c>
      <c r="P9" s="39">
        <v>941000</v>
      </c>
      <c r="Q9" s="39">
        <v>904000</v>
      </c>
    </row>
    <row r="10" spans="1:17" ht="21.95" customHeight="1" x14ac:dyDescent="0.25">
      <c r="A10" s="38"/>
      <c r="B10" s="38">
        <v>64</v>
      </c>
      <c r="C10" s="8" t="s">
        <v>28</v>
      </c>
      <c r="D10" s="39">
        <f>+'Plan prihoda-UK'!Q38</f>
        <v>20</v>
      </c>
      <c r="E10" s="39">
        <f>F10-D10</f>
        <v>700</v>
      </c>
      <c r="F10" s="39">
        <f>+'Plan prihoda-UK'!S38</f>
        <v>720</v>
      </c>
      <c r="G10" s="39">
        <f>+'Plan prihoda-UK'!T38</f>
        <v>0</v>
      </c>
      <c r="H10" s="39">
        <f>+'Plan prihoda-UK'!U38</f>
        <v>0</v>
      </c>
      <c r="I10" s="39">
        <f>+'Plan prihoda-UK'!V38</f>
        <v>0</v>
      </c>
      <c r="J10" s="39">
        <f>+'Plan prihoda-UK'!W38</f>
        <v>0</v>
      </c>
      <c r="K10" s="39"/>
      <c r="L10" s="39"/>
      <c r="M10" s="39">
        <f>+'Plan prihoda-UK'!Z38</f>
        <v>711</v>
      </c>
      <c r="N10" s="39">
        <f>+'Plan prihoda-UK'!AA38</f>
        <v>1000</v>
      </c>
      <c r="O10" s="39">
        <f>+'Plan prihoda-UK'!AB38</f>
        <v>1010</v>
      </c>
      <c r="P10" s="39">
        <v>1030</v>
      </c>
      <c r="Q10" s="39">
        <v>1050</v>
      </c>
    </row>
    <row r="11" spans="1:17" ht="38.25" x14ac:dyDescent="0.25">
      <c r="A11" s="38"/>
      <c r="B11" s="38">
        <v>65</v>
      </c>
      <c r="C11" s="9" t="s">
        <v>328</v>
      </c>
      <c r="D11" s="39">
        <f>+'Plan prihoda-UK'!Q47</f>
        <v>0</v>
      </c>
      <c r="E11" s="39">
        <f>F11-D11</f>
        <v>160000</v>
      </c>
      <c r="F11" s="39">
        <f>+'Plan prihoda-UK'!S47</f>
        <v>160000</v>
      </c>
      <c r="G11" s="39">
        <f>+'Plan prihoda-UK'!T47</f>
        <v>0</v>
      </c>
      <c r="H11" s="39">
        <f>+'Plan prihoda-UK'!U47</f>
        <v>0</v>
      </c>
      <c r="I11" s="39">
        <f>+'Plan prihoda-UK'!V47</f>
        <v>0</v>
      </c>
      <c r="J11" s="39">
        <f>+'Plan prihoda-UK'!W47</f>
        <v>0</v>
      </c>
      <c r="K11" s="39"/>
      <c r="L11" s="39"/>
      <c r="M11" s="39">
        <f>+'Plan prihoda-UK'!Z47</f>
        <v>157462</v>
      </c>
      <c r="N11" s="39">
        <f>+'Plan prihoda-UK'!AA47</f>
        <v>150000</v>
      </c>
      <c r="O11" s="39">
        <f>+'Plan prihoda-UK'!AB47</f>
        <v>175000</v>
      </c>
      <c r="P11" s="39">
        <v>178500</v>
      </c>
      <c r="Q11" s="39">
        <v>182070</v>
      </c>
    </row>
    <row r="12" spans="1:17" ht="35.1" customHeight="1" x14ac:dyDescent="0.25">
      <c r="A12" s="38"/>
      <c r="B12" s="38">
        <v>66</v>
      </c>
      <c r="C12" s="9" t="s">
        <v>36</v>
      </c>
      <c r="D12" s="39">
        <f>+'Plan prihoda-UK'!Q57</f>
        <v>1000000</v>
      </c>
      <c r="E12" s="39">
        <f>F12-D12</f>
        <v>-18478</v>
      </c>
      <c r="F12" s="39">
        <f>+'Plan prihoda-UK'!S57</f>
        <v>981522</v>
      </c>
      <c r="G12" s="39">
        <f>+'Plan prihoda-UK'!T57</f>
        <v>0</v>
      </c>
      <c r="H12" s="39">
        <f>+'Plan prihoda-UK'!U57</f>
        <v>0</v>
      </c>
      <c r="I12" s="39">
        <f>+'Plan prihoda-UK'!V57</f>
        <v>0</v>
      </c>
      <c r="J12" s="39">
        <f>+'Plan prihoda-UK'!W57</f>
        <v>0</v>
      </c>
      <c r="K12" s="39"/>
      <c r="L12" s="39"/>
      <c r="M12" s="39">
        <f>+'Plan prihoda-UK'!Z57</f>
        <v>971622</v>
      </c>
      <c r="N12" s="39">
        <f>+'Plan prihoda-UK'!AA57</f>
        <v>991133</v>
      </c>
      <c r="O12" s="39">
        <f>+'Plan prihoda-UK'!AB57</f>
        <v>1000000</v>
      </c>
      <c r="P12" s="39">
        <v>1020000</v>
      </c>
      <c r="Q12" s="39">
        <v>1040400</v>
      </c>
    </row>
    <row r="13" spans="1:17" ht="35.1" customHeight="1" x14ac:dyDescent="0.25">
      <c r="A13" s="38"/>
      <c r="B13" s="38">
        <v>67</v>
      </c>
      <c r="C13" s="42" t="s">
        <v>29</v>
      </c>
      <c r="D13" s="39">
        <f>+'Plan prihoda-UK'!Q63</f>
        <v>1840000</v>
      </c>
      <c r="E13" s="39">
        <f t="shared" ref="E13" si="4">F13-D13</f>
        <v>-186222</v>
      </c>
      <c r="F13" s="39">
        <f>+'Plan prihoda-UK'!S63</f>
        <v>1653778</v>
      </c>
      <c r="G13" s="39">
        <f>+'Plan prihoda-UK'!T63</f>
        <v>0</v>
      </c>
      <c r="H13" s="39">
        <f>+'Plan prihoda-UK'!U63</f>
        <v>0</v>
      </c>
      <c r="I13" s="39">
        <f>+'Plan prihoda-UK'!V63</f>
        <v>0</v>
      </c>
      <c r="J13" s="39">
        <f>+'Plan prihoda-UK'!W63</f>
        <v>0</v>
      </c>
      <c r="K13" s="39"/>
      <c r="L13" s="39"/>
      <c r="M13" s="39">
        <f>+'Plan prihoda-UK'!Z63</f>
        <v>1604009</v>
      </c>
      <c r="N13" s="39">
        <f>+'Plan prihoda-UK'!AA63</f>
        <v>1690000</v>
      </c>
      <c r="O13" s="39">
        <f>+'Plan prihoda-UK'!AB63</f>
        <v>2140000</v>
      </c>
      <c r="P13" s="39">
        <v>2183000</v>
      </c>
      <c r="Q13" s="39">
        <v>2226865</v>
      </c>
    </row>
    <row r="14" spans="1:17" ht="35.1" customHeight="1" x14ac:dyDescent="0.25">
      <c r="A14" s="38"/>
      <c r="B14" s="38">
        <v>68</v>
      </c>
      <c r="C14" s="8" t="s">
        <v>491</v>
      </c>
      <c r="D14" s="39"/>
      <c r="E14" s="39"/>
      <c r="F14" s="39"/>
      <c r="G14" s="39"/>
      <c r="H14" s="39"/>
      <c r="I14" s="39"/>
      <c r="J14" s="39"/>
      <c r="K14" s="39"/>
      <c r="L14" s="39"/>
      <c r="M14" s="39">
        <f>+'Plan prihoda-UK'!Z73</f>
        <v>0</v>
      </c>
      <c r="N14" s="39">
        <f>+'Plan prihoda-UK'!AA73</f>
        <v>11000</v>
      </c>
      <c r="O14" s="39">
        <f>+'Plan prihoda-UK'!AB73</f>
        <v>3000</v>
      </c>
      <c r="P14" s="39">
        <v>3060</v>
      </c>
      <c r="Q14" s="39">
        <v>3120</v>
      </c>
    </row>
    <row r="15" spans="1:17" ht="22.5" customHeight="1" x14ac:dyDescent="0.25">
      <c r="A15" s="33">
        <v>7</v>
      </c>
      <c r="B15" s="34"/>
      <c r="C15" s="35" t="s">
        <v>1</v>
      </c>
      <c r="D15" s="36">
        <f>D16</f>
        <v>110</v>
      </c>
      <c r="E15" s="36">
        <f>E16</f>
        <v>0</v>
      </c>
      <c r="F15" s="36">
        <f>F16</f>
        <v>110</v>
      </c>
      <c r="G15" s="36">
        <f t="shared" ref="G15:Q15" si="5">G16</f>
        <v>0</v>
      </c>
      <c r="H15" s="36">
        <f t="shared" si="5"/>
        <v>0</v>
      </c>
      <c r="I15" s="36">
        <f t="shared" si="5"/>
        <v>0</v>
      </c>
      <c r="J15" s="36">
        <f t="shared" si="5"/>
        <v>0</v>
      </c>
      <c r="K15" s="36"/>
      <c r="L15" s="36"/>
      <c r="M15" s="36">
        <f t="shared" si="5"/>
        <v>26</v>
      </c>
      <c r="N15" s="36">
        <f t="shared" si="5"/>
        <v>0</v>
      </c>
      <c r="O15" s="36">
        <f t="shared" si="5"/>
        <v>6000</v>
      </c>
      <c r="P15" s="36">
        <f t="shared" si="5"/>
        <v>0</v>
      </c>
      <c r="Q15" s="36">
        <f t="shared" si="5"/>
        <v>0</v>
      </c>
    </row>
    <row r="16" spans="1:17" ht="35.1" customHeight="1" x14ac:dyDescent="0.25">
      <c r="A16" s="38"/>
      <c r="B16" s="38">
        <v>72</v>
      </c>
      <c r="C16" s="8" t="s">
        <v>30</v>
      </c>
      <c r="D16" s="39">
        <f>+'Plan prihoda-UK'!Q80</f>
        <v>110</v>
      </c>
      <c r="E16" s="39">
        <f>F16-D16</f>
        <v>0</v>
      </c>
      <c r="F16" s="39">
        <f>+'Plan prihoda-UK'!S80</f>
        <v>110</v>
      </c>
      <c r="G16" s="39">
        <f>+'Plan prihoda-UK'!T80</f>
        <v>0</v>
      </c>
      <c r="H16" s="39">
        <f>+'Plan prihoda-UK'!U80</f>
        <v>0</v>
      </c>
      <c r="I16" s="39">
        <f>+'Plan prihoda-UK'!V80</f>
        <v>0</v>
      </c>
      <c r="J16" s="39">
        <f>+'Plan prihoda-UK'!W80</f>
        <v>0</v>
      </c>
      <c r="K16" s="39"/>
      <c r="L16" s="39"/>
      <c r="M16" s="39">
        <f>+'Plan prihoda-UK'!Z80</f>
        <v>26</v>
      </c>
      <c r="N16" s="39">
        <f>+'Plan prihoda-UK'!AA80</f>
        <v>0</v>
      </c>
      <c r="O16" s="39">
        <f>+'Plan prihoda-UK'!AB80</f>
        <v>6000</v>
      </c>
      <c r="P16" s="39">
        <f>+'Plan prihoda-UK'!AC80</f>
        <v>0</v>
      </c>
      <c r="Q16" s="39">
        <f>+'Plan prihoda-UK'!AD80</f>
        <v>0</v>
      </c>
    </row>
    <row r="17" spans="1:22" ht="13.5" customHeight="1" x14ac:dyDescent="0.3">
      <c r="A17" s="103"/>
      <c r="B17" s="103"/>
      <c r="C17" s="104"/>
      <c r="D17" s="105"/>
      <c r="E17" s="105"/>
      <c r="F17" s="105"/>
      <c r="G17" s="15"/>
      <c r="H17" s="14"/>
      <c r="I17"/>
      <c r="M17"/>
      <c r="N17"/>
    </row>
    <row r="18" spans="1:22" ht="13.5" customHeight="1" x14ac:dyDescent="0.3">
      <c r="A18" s="103"/>
      <c r="B18" s="103"/>
      <c r="C18" s="104"/>
      <c r="D18" s="105"/>
      <c r="E18" s="105"/>
      <c r="F18" s="105"/>
      <c r="G18" s="15"/>
      <c r="H18" s="14"/>
      <c r="I18"/>
      <c r="M18"/>
      <c r="N18"/>
    </row>
    <row r="19" spans="1:22" ht="13.5" customHeight="1" x14ac:dyDescent="0.3">
      <c r="A19" s="103"/>
      <c r="B19" s="103"/>
      <c r="C19" s="104"/>
      <c r="D19" s="105"/>
      <c r="E19" s="105"/>
      <c r="F19" s="105"/>
      <c r="G19" s="15"/>
      <c r="H19" s="14"/>
      <c r="I19"/>
      <c r="M19"/>
      <c r="N19"/>
    </row>
    <row r="20" spans="1:22" ht="13.5" customHeight="1" x14ac:dyDescent="0.3">
      <c r="A20" s="103"/>
      <c r="B20" s="103"/>
      <c r="C20" s="104"/>
      <c r="D20" s="105"/>
      <c r="E20" s="105"/>
      <c r="F20" s="105"/>
      <c r="G20" s="15"/>
      <c r="H20" s="14"/>
      <c r="I20"/>
      <c r="M20"/>
      <c r="N20"/>
    </row>
    <row r="21" spans="1:22" ht="13.5" customHeight="1" x14ac:dyDescent="0.3">
      <c r="A21" s="103"/>
      <c r="B21" s="103"/>
      <c r="C21" s="104"/>
      <c r="D21" s="105"/>
      <c r="E21" s="105"/>
      <c r="F21" s="105"/>
      <c r="G21" s="15"/>
      <c r="H21" s="14"/>
      <c r="I21"/>
      <c r="M21"/>
      <c r="N21"/>
    </row>
    <row r="22" spans="1:22" ht="14.45" hidden="1" x14ac:dyDescent="0.3">
      <c r="D22" s="307" t="s">
        <v>344</v>
      </c>
      <c r="E22" s="307"/>
      <c r="F22" s="307"/>
      <c r="G22" s="307" t="s">
        <v>343</v>
      </c>
      <c r="H22" s="307"/>
      <c r="I22" s="307"/>
      <c r="J22" s="307"/>
      <c r="K22" s="307"/>
      <c r="L22" s="307"/>
      <c r="M22" s="307" t="s">
        <v>342</v>
      </c>
      <c r="N22" s="307"/>
      <c r="O22" s="307"/>
      <c r="P22" s="307"/>
      <c r="Q22" s="307"/>
    </row>
    <row r="23" spans="1:22" ht="49.5" customHeight="1" x14ac:dyDescent="0.25">
      <c r="A23" s="29" t="s">
        <v>14</v>
      </c>
      <c r="B23" s="29" t="s">
        <v>15</v>
      </c>
      <c r="C23" s="7" t="s">
        <v>4</v>
      </c>
      <c r="D23" s="106" t="s">
        <v>126</v>
      </c>
      <c r="E23" s="106" t="s">
        <v>73</v>
      </c>
      <c r="F23" s="106" t="s">
        <v>127</v>
      </c>
      <c r="G23" s="185" t="s">
        <v>339</v>
      </c>
      <c r="H23" s="185" t="s">
        <v>56</v>
      </c>
      <c r="I23" s="185" t="s">
        <v>57</v>
      </c>
      <c r="J23" s="185" t="s">
        <v>340</v>
      </c>
      <c r="K23" s="185" t="s">
        <v>341</v>
      </c>
      <c r="L23" s="185" t="s">
        <v>345</v>
      </c>
      <c r="M23" s="184" t="s">
        <v>479</v>
      </c>
      <c r="N23" s="184" t="s">
        <v>480</v>
      </c>
      <c r="O23" s="184" t="s">
        <v>481</v>
      </c>
      <c r="P23" s="184" t="s">
        <v>337</v>
      </c>
      <c r="Q23" s="184" t="s">
        <v>482</v>
      </c>
    </row>
    <row r="24" spans="1:22" x14ac:dyDescent="0.25">
      <c r="A24" s="304">
        <v>1</v>
      </c>
      <c r="B24" s="304">
        <v>2</v>
      </c>
      <c r="C24" s="12">
        <v>3</v>
      </c>
      <c r="D24" s="12">
        <v>4</v>
      </c>
      <c r="E24" s="12">
        <v>5</v>
      </c>
      <c r="F24" s="12">
        <v>6</v>
      </c>
      <c r="G24" s="12">
        <v>4</v>
      </c>
      <c r="H24" s="12">
        <v>5</v>
      </c>
      <c r="I24" s="12">
        <v>6</v>
      </c>
      <c r="J24" s="12">
        <v>7</v>
      </c>
      <c r="K24" s="12">
        <v>8</v>
      </c>
      <c r="L24" s="12">
        <v>9</v>
      </c>
      <c r="M24" s="12">
        <v>4</v>
      </c>
      <c r="N24" s="12">
        <v>5</v>
      </c>
      <c r="O24" s="12">
        <v>6</v>
      </c>
      <c r="P24" s="12">
        <v>7</v>
      </c>
      <c r="Q24" s="12">
        <v>8</v>
      </c>
    </row>
    <row r="25" spans="1:22" s="25" customFormat="1" ht="24" customHeight="1" x14ac:dyDescent="0.25">
      <c r="A25" s="49"/>
      <c r="B25" s="50"/>
      <c r="C25" s="51" t="s">
        <v>13</v>
      </c>
      <c r="D25" s="52">
        <f>+D26+D30</f>
        <v>4841322.93</v>
      </c>
      <c r="E25" s="52">
        <f>F25-D25</f>
        <v>0</v>
      </c>
      <c r="F25" s="52">
        <f>+F26+F30</f>
        <v>4841322.93</v>
      </c>
      <c r="G25" s="52">
        <f t="shared" ref="G25:Q25" si="6">+G26+G30</f>
        <v>0</v>
      </c>
      <c r="H25" s="52">
        <f t="shared" si="6"/>
        <v>0</v>
      </c>
      <c r="I25" s="52">
        <f t="shared" si="6"/>
        <v>0</v>
      </c>
      <c r="J25" s="52">
        <f t="shared" si="6"/>
        <v>0</v>
      </c>
      <c r="K25" s="52">
        <f t="shared" si="6"/>
        <v>0</v>
      </c>
      <c r="L25" s="52">
        <f t="shared" si="6"/>
        <v>0</v>
      </c>
      <c r="M25" s="52">
        <f t="shared" si="6"/>
        <v>2945970.29</v>
      </c>
      <c r="N25" s="52">
        <f t="shared" si="6"/>
        <v>5511437</v>
      </c>
      <c r="O25" s="52">
        <f t="shared" si="6"/>
        <v>6006214</v>
      </c>
      <c r="P25" s="52">
        <f t="shared" si="6"/>
        <v>4326590</v>
      </c>
      <c r="Q25" s="52">
        <f t="shared" si="6"/>
        <v>4357505</v>
      </c>
      <c r="S25" s="300"/>
      <c r="T25" s="300"/>
      <c r="U25" s="300"/>
      <c r="V25" s="300"/>
    </row>
    <row r="26" spans="1:22" ht="21.95" customHeight="1" x14ac:dyDescent="0.25">
      <c r="A26" s="33">
        <v>3</v>
      </c>
      <c r="B26" s="34"/>
      <c r="C26" s="35" t="s">
        <v>5</v>
      </c>
      <c r="D26" s="36">
        <f>D27+D28+D29</f>
        <v>3915604.9299999997</v>
      </c>
      <c r="E26" s="36">
        <f t="shared" ref="E26" si="7">E27+E28+E29</f>
        <v>0</v>
      </c>
      <c r="F26" s="36">
        <f>F27+F28+F29</f>
        <v>3915604.9299999997</v>
      </c>
      <c r="G26" s="36">
        <f t="shared" ref="G26:Q26" si="8">G27+G28+G29</f>
        <v>0</v>
      </c>
      <c r="H26" s="36">
        <f t="shared" si="8"/>
        <v>0</v>
      </c>
      <c r="I26" s="36">
        <f t="shared" si="8"/>
        <v>0</v>
      </c>
      <c r="J26" s="36">
        <f t="shared" si="8"/>
        <v>0</v>
      </c>
      <c r="K26" s="36">
        <f t="shared" si="8"/>
        <v>0</v>
      </c>
      <c r="L26" s="36">
        <f t="shared" si="8"/>
        <v>0</v>
      </c>
      <c r="M26" s="36">
        <f t="shared" si="8"/>
        <v>2752954.29</v>
      </c>
      <c r="N26" s="36">
        <f t="shared" si="8"/>
        <v>4481330</v>
      </c>
      <c r="O26" s="36">
        <f>O27+O28+O29</f>
        <v>4684933</v>
      </c>
      <c r="P26" s="36">
        <f t="shared" si="8"/>
        <v>4222790</v>
      </c>
      <c r="Q26" s="36">
        <f t="shared" si="8"/>
        <v>4267005</v>
      </c>
    </row>
    <row r="27" spans="1:22" ht="35.1" customHeight="1" x14ac:dyDescent="0.25">
      <c r="A27" s="37"/>
      <c r="B27" s="38">
        <v>31</v>
      </c>
      <c r="C27" s="8" t="s">
        <v>6</v>
      </c>
      <c r="D27" s="39">
        <f>+'Plan rashoda-UK'!N10</f>
        <v>2567514.9299999997</v>
      </c>
      <c r="E27" s="39">
        <f>F27-D27</f>
        <v>0</v>
      </c>
      <c r="F27" s="39">
        <f>+'Plan rashoda-UK'!P10</f>
        <v>2567514.9299999997</v>
      </c>
      <c r="G27" s="39">
        <f>+'Plan rashoda-UK'!Q10</f>
        <v>0</v>
      </c>
      <c r="H27" s="39">
        <f>+'Plan rashoda-UK'!R10</f>
        <v>0</v>
      </c>
      <c r="I27" s="39">
        <f>+'Plan rashoda-UK'!S10</f>
        <v>0</v>
      </c>
      <c r="J27" s="39">
        <f>+'Plan rashoda-UK'!T10</f>
        <v>0</v>
      </c>
      <c r="K27" s="39">
        <f>+'Plan rashoda-UK'!U10</f>
        <v>0</v>
      </c>
      <c r="L27" s="39">
        <f>+'Plan rashoda-UK'!V10</f>
        <v>0</v>
      </c>
      <c r="M27" s="39">
        <f>+'Plan rashoda-UK'!W10</f>
        <v>1997064</v>
      </c>
      <c r="N27" s="39">
        <f>+'Plan rashoda-UK'!X10</f>
        <v>2590280</v>
      </c>
      <c r="O27" s="39">
        <f>+'Plan rashoda-UK'!Y10</f>
        <v>2717753</v>
      </c>
      <c r="P27" s="39">
        <v>2768156</v>
      </c>
      <c r="Q27" s="39">
        <v>2778869</v>
      </c>
    </row>
    <row r="28" spans="1:22" ht="35.1" customHeight="1" x14ac:dyDescent="0.25">
      <c r="A28" s="37"/>
      <c r="B28" s="38">
        <v>32</v>
      </c>
      <c r="C28" s="8" t="s">
        <v>7</v>
      </c>
      <c r="D28" s="39">
        <f>+'Plan rashoda-UK'!N51</f>
        <v>1343990</v>
      </c>
      <c r="E28" s="39">
        <f>F28-D28</f>
        <v>0</v>
      </c>
      <c r="F28" s="39">
        <f>+'Plan rashoda-UK'!P51</f>
        <v>1343990</v>
      </c>
      <c r="G28" s="39">
        <f>+'Plan rashoda-UK'!Q51</f>
        <v>0</v>
      </c>
      <c r="H28" s="39">
        <f>+'Plan rashoda-UK'!R51</f>
        <v>0</v>
      </c>
      <c r="I28" s="39">
        <f>+'Plan rashoda-UK'!S51</f>
        <v>0</v>
      </c>
      <c r="J28" s="39">
        <f>+'Plan rashoda-UK'!T51</f>
        <v>0</v>
      </c>
      <c r="K28" s="39">
        <f>+'Plan rashoda-UK'!U51</f>
        <v>0</v>
      </c>
      <c r="L28" s="39">
        <f>+'Plan rashoda-UK'!V51</f>
        <v>0</v>
      </c>
      <c r="M28" s="39">
        <f>+'Plan rashoda-UK'!W51</f>
        <v>753653.29</v>
      </c>
      <c r="N28" s="39">
        <f>+'Plan rashoda-UK'!X51</f>
        <v>1886950</v>
      </c>
      <c r="O28" s="39">
        <f>+'Plan rashoda-UK'!Y51</f>
        <v>1963380</v>
      </c>
      <c r="P28" s="39">
        <v>1450476</v>
      </c>
      <c r="Q28" s="39">
        <v>1483919</v>
      </c>
      <c r="S28" s="10"/>
    </row>
    <row r="29" spans="1:22" ht="35.1" customHeight="1" x14ac:dyDescent="0.25">
      <c r="A29" s="37"/>
      <c r="B29" s="38">
        <v>34</v>
      </c>
      <c r="C29" s="8" t="s">
        <v>8</v>
      </c>
      <c r="D29" s="39">
        <f>+'Plan rashoda-UK'!N221</f>
        <v>4100</v>
      </c>
      <c r="E29" s="39">
        <f t="shared" ref="E29:E33" si="9">F29-D29</f>
        <v>0</v>
      </c>
      <c r="F29" s="39">
        <f>+'Plan rashoda-UK'!P221</f>
        <v>4100</v>
      </c>
      <c r="G29" s="39">
        <f>+'Plan rashoda-UK'!Q221</f>
        <v>0</v>
      </c>
      <c r="H29" s="39">
        <f>+'Plan rashoda-UK'!R221</f>
        <v>0</v>
      </c>
      <c r="I29" s="39">
        <f>+'Plan rashoda-UK'!S221</f>
        <v>0</v>
      </c>
      <c r="J29" s="39">
        <f>+'Plan rashoda-UK'!T221</f>
        <v>0</v>
      </c>
      <c r="K29" s="39">
        <f>+'Plan rashoda-UK'!U221</f>
        <v>0</v>
      </c>
      <c r="L29" s="39">
        <f>+'Plan rashoda-UK'!V221</f>
        <v>0</v>
      </c>
      <c r="M29" s="39">
        <f>+'Plan rashoda-UK'!W221</f>
        <v>2237</v>
      </c>
      <c r="N29" s="39">
        <f>+'Plan rashoda-UK'!X221</f>
        <v>4100</v>
      </c>
      <c r="O29" s="39">
        <f>+'Plan rashoda-UK'!Y221</f>
        <v>3800</v>
      </c>
      <c r="P29" s="39">
        <v>4158</v>
      </c>
      <c r="Q29" s="39">
        <v>4217</v>
      </c>
    </row>
    <row r="30" spans="1:22" ht="21.95" customHeight="1" x14ac:dyDescent="0.25">
      <c r="A30" s="33">
        <v>4</v>
      </c>
      <c r="B30" s="34"/>
      <c r="C30" s="35" t="s">
        <v>2</v>
      </c>
      <c r="D30" s="36">
        <f>D31+D32+D33</f>
        <v>925718</v>
      </c>
      <c r="E30" s="36">
        <f t="shared" si="9"/>
        <v>0</v>
      </c>
      <c r="F30" s="36">
        <f>F31+F32+F33</f>
        <v>925718</v>
      </c>
      <c r="G30" s="36">
        <f t="shared" ref="G30:Q30" si="10">G31+G32+G33</f>
        <v>0</v>
      </c>
      <c r="H30" s="36">
        <f t="shared" si="10"/>
        <v>0</v>
      </c>
      <c r="I30" s="36">
        <f t="shared" si="10"/>
        <v>0</v>
      </c>
      <c r="J30" s="36">
        <f t="shared" si="10"/>
        <v>0</v>
      </c>
      <c r="K30" s="36">
        <f t="shared" si="10"/>
        <v>0</v>
      </c>
      <c r="L30" s="36">
        <f t="shared" si="10"/>
        <v>0</v>
      </c>
      <c r="M30" s="36">
        <f t="shared" si="10"/>
        <v>193016</v>
      </c>
      <c r="N30" s="36">
        <f t="shared" si="10"/>
        <v>1030107</v>
      </c>
      <c r="O30" s="36">
        <f t="shared" si="10"/>
        <v>1321281</v>
      </c>
      <c r="P30" s="36">
        <f t="shared" si="10"/>
        <v>103800</v>
      </c>
      <c r="Q30" s="36">
        <f t="shared" si="10"/>
        <v>90500</v>
      </c>
    </row>
    <row r="31" spans="1:22" ht="35.1" customHeight="1" x14ac:dyDescent="0.25">
      <c r="A31" s="37"/>
      <c r="B31" s="38">
        <v>41</v>
      </c>
      <c r="C31" s="8" t="s">
        <v>11</v>
      </c>
      <c r="D31" s="39">
        <f>+'Plan rashoda-UK'!N244</f>
        <v>4000</v>
      </c>
      <c r="E31" s="39">
        <f t="shared" si="9"/>
        <v>0</v>
      </c>
      <c r="F31" s="39">
        <f>+'Plan rashoda-UK'!P244</f>
        <v>4000</v>
      </c>
      <c r="G31" s="39">
        <f>+'Plan rashoda-UK'!Q244</f>
        <v>0</v>
      </c>
      <c r="H31" s="39">
        <f>+'Plan rashoda-UK'!R244</f>
        <v>0</v>
      </c>
      <c r="I31" s="39">
        <f>+'Plan rashoda-UK'!S244</f>
        <v>0</v>
      </c>
      <c r="J31" s="39">
        <f>+'Plan rashoda-UK'!T244</f>
        <v>0</v>
      </c>
      <c r="K31" s="39">
        <f>+'Plan rashoda-UK'!U244</f>
        <v>0</v>
      </c>
      <c r="L31" s="39">
        <f>+'Plan rashoda-UK'!V244</f>
        <v>0</v>
      </c>
      <c r="M31" s="39">
        <f>+'Plan rashoda-UK'!W244</f>
        <v>462</v>
      </c>
      <c r="N31" s="39">
        <f>+'Plan rashoda-UK'!X244</f>
        <v>4000</v>
      </c>
      <c r="O31" s="39">
        <f>+'Plan rashoda-UK'!Y244</f>
        <v>3300</v>
      </c>
      <c r="P31" s="39">
        <v>500</v>
      </c>
      <c r="Q31" s="39">
        <v>500</v>
      </c>
    </row>
    <row r="32" spans="1:22" ht="35.1" customHeight="1" x14ac:dyDescent="0.25">
      <c r="A32" s="37"/>
      <c r="B32" s="38">
        <v>42</v>
      </c>
      <c r="C32" s="8" t="s">
        <v>12</v>
      </c>
      <c r="D32" s="39">
        <f>+'Plan rashoda-UK'!N249</f>
        <v>850718</v>
      </c>
      <c r="E32" s="39">
        <f t="shared" si="9"/>
        <v>0</v>
      </c>
      <c r="F32" s="39">
        <f>+'Plan rashoda-UK'!P249</f>
        <v>850718</v>
      </c>
      <c r="G32" s="39">
        <f>+'Plan rashoda-UK'!Q249</f>
        <v>0</v>
      </c>
      <c r="H32" s="39">
        <f>+'Plan rashoda-UK'!R249</f>
        <v>0</v>
      </c>
      <c r="I32" s="39">
        <f>+'Plan rashoda-UK'!S249</f>
        <v>0</v>
      </c>
      <c r="J32" s="39">
        <f>+'Plan rashoda-UK'!T249</f>
        <v>0</v>
      </c>
      <c r="K32" s="39">
        <f>+'Plan rashoda-UK'!U249</f>
        <v>0</v>
      </c>
      <c r="L32" s="39">
        <f>+'Plan rashoda-UK'!V249</f>
        <v>0</v>
      </c>
      <c r="M32" s="39">
        <f>+'Plan rashoda-UK'!W249</f>
        <v>127089</v>
      </c>
      <c r="N32" s="39">
        <f>+'Plan rashoda-UK'!X249</f>
        <v>1026107</v>
      </c>
      <c r="O32" s="39">
        <f>+'Plan rashoda-UK'!Y249</f>
        <v>1317981</v>
      </c>
      <c r="P32" s="39">
        <v>103300</v>
      </c>
      <c r="Q32" s="39">
        <v>90000</v>
      </c>
    </row>
    <row r="33" spans="1:17" ht="35.1" customHeight="1" x14ac:dyDescent="0.25">
      <c r="A33" s="37"/>
      <c r="B33" s="38">
        <v>45</v>
      </c>
      <c r="C33" s="8" t="s">
        <v>45</v>
      </c>
      <c r="D33" s="39">
        <f>+'Plan rashoda-UK'!N276</f>
        <v>71000</v>
      </c>
      <c r="E33" s="39">
        <f t="shared" si="9"/>
        <v>0</v>
      </c>
      <c r="F33" s="39">
        <f>+'Plan rashoda-UK'!P276</f>
        <v>71000</v>
      </c>
      <c r="G33" s="39">
        <f>+'Plan rashoda-UK'!Q276</f>
        <v>0</v>
      </c>
      <c r="H33" s="39">
        <f>+'Plan rashoda-UK'!R276</f>
        <v>0</v>
      </c>
      <c r="I33" s="39">
        <f>+'Plan rashoda-UK'!S276</f>
        <v>0</v>
      </c>
      <c r="J33" s="39">
        <f>+'Plan rashoda-UK'!T276</f>
        <v>0</v>
      </c>
      <c r="K33" s="39">
        <f>+'Plan rashoda-UK'!U276</f>
        <v>0</v>
      </c>
      <c r="L33" s="39">
        <f>+'Plan rashoda-UK'!V276</f>
        <v>0</v>
      </c>
      <c r="M33" s="39">
        <f>+'Plan rashoda-UK'!W276</f>
        <v>65465</v>
      </c>
      <c r="N33" s="39">
        <f>+'Plan rashoda-UK'!X276</f>
        <v>0</v>
      </c>
      <c r="O33" s="39">
        <f>+'Plan rashoda-UK'!Y276</f>
        <v>0</v>
      </c>
      <c r="P33" s="39">
        <f>+'Plan rashoda-UK'!Z276</f>
        <v>0</v>
      </c>
      <c r="Q33" s="39">
        <f>+'Plan rashoda-UK'!AA276</f>
        <v>0</v>
      </c>
    </row>
    <row r="34" spans="1:17" x14ac:dyDescent="0.25">
      <c r="E34"/>
      <c r="G34" s="15"/>
      <c r="H34" s="14"/>
      <c r="I34"/>
      <c r="M34"/>
      <c r="N34"/>
    </row>
    <row r="35" spans="1:17" x14ac:dyDescent="0.25">
      <c r="D35" s="48"/>
      <c r="E35" s="48"/>
      <c r="G35" s="15"/>
      <c r="H35" s="14"/>
      <c r="I35"/>
      <c r="M35"/>
      <c r="N35"/>
    </row>
  </sheetData>
  <mergeCells count="8">
    <mergeCell ref="A1:Q1"/>
    <mergeCell ref="A3:Q3"/>
    <mergeCell ref="D22:F22"/>
    <mergeCell ref="G22:L22"/>
    <mergeCell ref="M22:Q22"/>
    <mergeCell ref="D4:F4"/>
    <mergeCell ref="G4:L4"/>
    <mergeCell ref="M4:Q4"/>
  </mergeCells>
  <pageMargins left="0.39370078740157483" right="0.39370078740157483" top="0.74803149606299213" bottom="0.74803149606299213" header="0.31496062992125984" footer="0.31496062992125984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zoomScale="90" zoomScaleNormal="90" workbookViewId="0">
      <selection sqref="A1:R1"/>
    </sheetView>
  </sheetViews>
  <sheetFormatPr defaultRowHeight="15" x14ac:dyDescent="0.25"/>
  <cols>
    <col min="1" max="1" width="3.5703125" style="62" bestFit="1" customWidth="1"/>
    <col min="2" max="2" width="4" style="62" bestFit="1" customWidth="1"/>
    <col min="3" max="3" width="6.28515625" style="61" customWidth="1"/>
    <col min="4" max="4" width="50.28515625" customWidth="1"/>
    <col min="5" max="5" width="15.5703125" hidden="1" customWidth="1"/>
    <col min="6" max="7" width="15.5703125" style="47" hidden="1" customWidth="1"/>
    <col min="8" max="8" width="14" style="47" hidden="1" customWidth="1"/>
    <col min="9" max="9" width="15.140625" style="47" hidden="1" customWidth="1"/>
    <col min="10" max="10" width="11.5703125" style="48" hidden="1" customWidth="1"/>
    <col min="11" max="11" width="11.5703125" hidden="1" customWidth="1"/>
    <col min="12" max="13" width="11.7109375" hidden="1" customWidth="1"/>
    <col min="14" max="14" width="11.28515625" style="15" customWidth="1"/>
    <col min="15" max="15" width="11.28515625" style="14" customWidth="1"/>
    <col min="16" max="18" width="11.28515625" customWidth="1"/>
    <col min="19" max="19" width="11.5703125" bestFit="1" customWidth="1"/>
    <col min="20" max="20" width="9.85546875" hidden="1" customWidth="1"/>
    <col min="21" max="21" width="7.7109375" hidden="1" customWidth="1"/>
    <col min="22" max="22" width="9.85546875" hidden="1" customWidth="1"/>
    <col min="23" max="23" width="10.42578125" bestFit="1" customWidth="1"/>
    <col min="24" max="24" width="12.28515625" customWidth="1"/>
    <col min="25" max="25" width="18.85546875" customWidth="1"/>
  </cols>
  <sheetData>
    <row r="1" spans="1:25" ht="18" customHeight="1" x14ac:dyDescent="0.25">
      <c r="A1" s="310" t="s">
        <v>74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</row>
    <row r="2" spans="1:25" ht="9.75" customHeigh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25" ht="20.25" customHeight="1" x14ac:dyDescent="0.3">
      <c r="A3" s="310" t="s">
        <v>76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</row>
    <row r="4" spans="1:25" ht="18" hidden="1" customHeight="1" x14ac:dyDescent="0.3">
      <c r="A4" s="53"/>
      <c r="B4" s="53"/>
      <c r="C4" s="53"/>
      <c r="D4" s="54"/>
      <c r="E4" s="307" t="s">
        <v>344</v>
      </c>
      <c r="F4" s="307"/>
      <c r="G4" s="307"/>
      <c r="H4" s="307" t="s">
        <v>343</v>
      </c>
      <c r="I4" s="307"/>
      <c r="J4" s="307"/>
      <c r="K4" s="307"/>
      <c r="L4" s="307"/>
      <c r="M4" s="307"/>
      <c r="N4" s="307" t="s">
        <v>342</v>
      </c>
      <c r="O4" s="307"/>
      <c r="P4" s="307"/>
      <c r="Q4" s="307"/>
      <c r="R4" s="307"/>
    </row>
    <row r="5" spans="1:25" ht="72.75" customHeight="1" x14ac:dyDescent="0.25">
      <c r="A5" s="313" t="s">
        <v>25</v>
      </c>
      <c r="B5" s="314"/>
      <c r="C5" s="315"/>
      <c r="D5" s="7" t="s">
        <v>26</v>
      </c>
      <c r="E5" s="106" t="s">
        <v>126</v>
      </c>
      <c r="F5" s="106" t="s">
        <v>73</v>
      </c>
      <c r="G5" s="106" t="s">
        <v>127</v>
      </c>
      <c r="H5" s="185" t="s">
        <v>339</v>
      </c>
      <c r="I5" s="185" t="s">
        <v>56</v>
      </c>
      <c r="J5" s="185" t="s">
        <v>57</v>
      </c>
      <c r="K5" s="185" t="s">
        <v>340</v>
      </c>
      <c r="L5" s="185" t="s">
        <v>341</v>
      </c>
      <c r="M5" s="185" t="s">
        <v>345</v>
      </c>
      <c r="N5" s="184" t="s">
        <v>479</v>
      </c>
      <c r="O5" s="184" t="s">
        <v>480</v>
      </c>
      <c r="P5" s="184" t="s">
        <v>481</v>
      </c>
      <c r="Q5" s="184" t="s">
        <v>337</v>
      </c>
      <c r="R5" s="184" t="s">
        <v>482</v>
      </c>
    </row>
    <row r="6" spans="1:25" ht="15" customHeight="1" x14ac:dyDescent="0.25">
      <c r="A6" s="101">
        <v>1</v>
      </c>
      <c r="B6" s="101">
        <v>2</v>
      </c>
      <c r="C6" s="102" t="s">
        <v>90</v>
      </c>
      <c r="D6" s="12">
        <v>4</v>
      </c>
      <c r="E6" s="12">
        <v>5</v>
      </c>
      <c r="F6" s="12">
        <v>6</v>
      </c>
      <c r="G6" s="32">
        <v>7</v>
      </c>
      <c r="H6" s="72">
        <v>5</v>
      </c>
      <c r="I6" s="72">
        <v>6</v>
      </c>
      <c r="J6" s="72">
        <v>7</v>
      </c>
      <c r="K6" s="72">
        <v>8</v>
      </c>
      <c r="L6" s="72" t="s">
        <v>460</v>
      </c>
      <c r="M6" s="72" t="s">
        <v>461</v>
      </c>
      <c r="N6" s="72">
        <v>5</v>
      </c>
      <c r="O6" s="72">
        <v>6</v>
      </c>
      <c r="P6" s="72">
        <v>7</v>
      </c>
      <c r="Q6" s="72">
        <v>8</v>
      </c>
      <c r="R6" s="72">
        <v>9</v>
      </c>
    </row>
    <row r="7" spans="1:25" ht="21.95" customHeight="1" x14ac:dyDescent="0.25">
      <c r="A7" s="316"/>
      <c r="B7" s="316"/>
      <c r="C7" s="316"/>
      <c r="D7" s="59" t="s">
        <v>31</v>
      </c>
      <c r="E7" s="60">
        <f>+E20+E18+E16+E11+E9+E13</f>
        <v>3033430</v>
      </c>
      <c r="F7" s="60">
        <f>+F20+F18+F16+F11+F9+F13</f>
        <v>0</v>
      </c>
      <c r="G7" s="60">
        <f>+G20+G18+G16+G11+G9+G13</f>
        <v>3033430</v>
      </c>
      <c r="H7" s="60">
        <f t="shared" ref="H7:K7" si="0">+H20+H18+H16+H11+H9+H13</f>
        <v>0</v>
      </c>
      <c r="I7" s="60">
        <f t="shared" si="0"/>
        <v>0</v>
      </c>
      <c r="J7" s="60">
        <f t="shared" si="0"/>
        <v>0</v>
      </c>
      <c r="K7" s="60">
        <f t="shared" si="0"/>
        <v>0</v>
      </c>
      <c r="L7" s="60"/>
      <c r="M7" s="60"/>
      <c r="N7" s="60">
        <f>+N20+N18+N16+N11+N9+N13+N17</f>
        <v>2877141</v>
      </c>
      <c r="O7" s="60">
        <f t="shared" ref="O7" si="1">+O20+O18+O16+O11+O9+O13</f>
        <v>3804233</v>
      </c>
      <c r="P7" s="60">
        <f>+P20+P18+P16+P11+P9+P13</f>
        <v>4299010</v>
      </c>
      <c r="Q7" s="60">
        <f t="shared" ref="Q7:R7" si="2">+Q20+Q18+Q16+Q11+Q9+Q13</f>
        <v>4326590</v>
      </c>
      <c r="R7" s="60">
        <f t="shared" si="2"/>
        <v>4357505</v>
      </c>
    </row>
    <row r="8" spans="1:25" ht="21.95" customHeight="1" x14ac:dyDescent="0.25">
      <c r="A8" s="55"/>
      <c r="B8" s="55"/>
      <c r="C8" s="56"/>
      <c r="D8" s="57" t="s">
        <v>58</v>
      </c>
      <c r="E8" s="58">
        <f t="shared" ref="E8:K8" si="3">+E9</f>
        <v>40000</v>
      </c>
      <c r="F8" s="58">
        <f>F9</f>
        <v>0</v>
      </c>
      <c r="G8" s="58">
        <f t="shared" si="3"/>
        <v>40000</v>
      </c>
      <c r="H8" s="58">
        <f t="shared" si="3"/>
        <v>0</v>
      </c>
      <c r="I8" s="58">
        <f t="shared" si="3"/>
        <v>0</v>
      </c>
      <c r="J8" s="58">
        <f t="shared" si="3"/>
        <v>0</v>
      </c>
      <c r="K8" s="58">
        <f t="shared" si="3"/>
        <v>0</v>
      </c>
      <c r="L8" s="58"/>
      <c r="M8" s="58"/>
      <c r="N8" s="58">
        <f t="shared" ref="N8:R8" si="4">+N9</f>
        <v>40000</v>
      </c>
      <c r="O8" s="58">
        <f t="shared" si="4"/>
        <v>40000</v>
      </c>
      <c r="P8" s="58">
        <f t="shared" si="4"/>
        <v>40000</v>
      </c>
      <c r="Q8" s="58">
        <f t="shared" si="4"/>
        <v>41000</v>
      </c>
      <c r="R8" s="58">
        <f t="shared" si="4"/>
        <v>42025</v>
      </c>
    </row>
    <row r="9" spans="1:25" ht="27" customHeight="1" x14ac:dyDescent="0.25">
      <c r="A9" s="311" t="s">
        <v>59</v>
      </c>
      <c r="B9" s="312"/>
      <c r="C9" s="86" t="s">
        <v>506</v>
      </c>
      <c r="D9" s="87" t="s">
        <v>60</v>
      </c>
      <c r="E9" s="39">
        <f>+'Plan prihoda-UK'!Q64</f>
        <v>40000</v>
      </c>
      <c r="F9" s="39">
        <f>G9-E9</f>
        <v>0</v>
      </c>
      <c r="G9" s="39">
        <f>+'Plan prihoda-UK'!S64</f>
        <v>40000</v>
      </c>
      <c r="H9" s="39">
        <f>+'Plan prihoda-UK'!T64</f>
        <v>0</v>
      </c>
      <c r="I9" s="39">
        <f>+'Plan prihoda-UK'!U64</f>
        <v>0</v>
      </c>
      <c r="J9" s="39">
        <f>+'Plan prihoda-UK'!V64</f>
        <v>0</v>
      </c>
      <c r="K9" s="39">
        <f>+'Plan prihoda-UK'!W64</f>
        <v>0</v>
      </c>
      <c r="L9" s="39"/>
      <c r="M9" s="39"/>
      <c r="N9" s="39">
        <f>+'Plan prihoda-UK'!Z64</f>
        <v>40000</v>
      </c>
      <c r="O9" s="39">
        <f>+'Plan prihoda-UK'!AA64</f>
        <v>40000</v>
      </c>
      <c r="P9" s="39">
        <f>+'Plan prihoda-UK'!AB64</f>
        <v>40000</v>
      </c>
      <c r="Q9" s="39">
        <v>41000</v>
      </c>
      <c r="R9" s="39">
        <v>42025</v>
      </c>
      <c r="W9" s="10"/>
    </row>
    <row r="10" spans="1:25" ht="21.95" customHeight="1" x14ac:dyDescent="0.25">
      <c r="A10" s="55"/>
      <c r="B10" s="55"/>
      <c r="C10" s="56"/>
      <c r="D10" s="57" t="s">
        <v>61</v>
      </c>
      <c r="E10" s="58">
        <f t="shared" ref="E10:K10" si="5">+E11</f>
        <v>1000020</v>
      </c>
      <c r="F10" s="58">
        <f t="shared" si="5"/>
        <v>-17778</v>
      </c>
      <c r="G10" s="58">
        <f t="shared" si="5"/>
        <v>982242</v>
      </c>
      <c r="H10" s="58">
        <f t="shared" si="5"/>
        <v>0</v>
      </c>
      <c r="I10" s="58">
        <f t="shared" si="5"/>
        <v>0</v>
      </c>
      <c r="J10" s="58">
        <f t="shared" si="5"/>
        <v>0</v>
      </c>
      <c r="K10" s="58">
        <f t="shared" si="5"/>
        <v>0</v>
      </c>
      <c r="L10" s="58"/>
      <c r="M10" s="58"/>
      <c r="N10" s="58">
        <f t="shared" ref="N10:R10" si="6">+N11</f>
        <v>972333</v>
      </c>
      <c r="O10" s="58">
        <f t="shared" si="6"/>
        <v>1003133</v>
      </c>
      <c r="P10" s="58">
        <f t="shared" si="6"/>
        <v>1004010</v>
      </c>
      <c r="Q10" s="58">
        <f t="shared" si="6"/>
        <v>1024090</v>
      </c>
      <c r="R10" s="58">
        <f t="shared" si="6"/>
        <v>1044570</v>
      </c>
    </row>
    <row r="11" spans="1:25" ht="27.75" customHeight="1" x14ac:dyDescent="0.25">
      <c r="A11" s="311" t="s">
        <v>59</v>
      </c>
      <c r="B11" s="312"/>
      <c r="C11" s="86" t="s">
        <v>507</v>
      </c>
      <c r="D11" s="87" t="s">
        <v>62</v>
      </c>
      <c r="E11" s="39">
        <f>+'Plan prihoda-UK'!Q57+'Plan prihoda-UK'!Q38</f>
        <v>1000020</v>
      </c>
      <c r="F11" s="39">
        <f>G11-E11</f>
        <v>-17778</v>
      </c>
      <c r="G11" s="39">
        <f>+'Plan prihoda-UK'!S57+'Plan prihoda-UK'!S38</f>
        <v>982242</v>
      </c>
      <c r="H11" s="39">
        <f>+'Plan prihoda-UK'!T57+'Plan prihoda-UK'!T38</f>
        <v>0</v>
      </c>
      <c r="I11" s="39">
        <f>+'Plan prihoda-UK'!U57+'Plan prihoda-UK'!U38</f>
        <v>0</v>
      </c>
      <c r="J11" s="39">
        <f>+'Plan prihoda-UK'!V57+'Plan prihoda-UK'!V38</f>
        <v>0</v>
      </c>
      <c r="K11" s="39">
        <f>+'Plan prihoda-UK'!W57+'Plan prihoda-UK'!W38</f>
        <v>0</v>
      </c>
      <c r="L11" s="39"/>
      <c r="M11" s="39"/>
      <c r="N11" s="39">
        <f>+'Plan prihoda-UK'!Z57+'Plan prihoda-UK'!Z38+'Plan prihoda-UK'!Z73</f>
        <v>972333</v>
      </c>
      <c r="O11" s="39">
        <f>+'Plan prihoda-UK'!AA57+'Plan prihoda-UK'!AA38+'Plan prihoda-UK'!AA73</f>
        <v>1003133</v>
      </c>
      <c r="P11" s="39">
        <f>+'Plan prihoda-UK'!AB57+'Plan prihoda-UK'!AB38+'Plan prihoda-UK'!AB73</f>
        <v>1004010</v>
      </c>
      <c r="Q11" s="39">
        <v>1024090</v>
      </c>
      <c r="R11" s="39">
        <v>1044570</v>
      </c>
      <c r="W11" s="10"/>
    </row>
    <row r="12" spans="1:25" ht="21.95" customHeight="1" x14ac:dyDescent="0.25">
      <c r="A12" s="55"/>
      <c r="B12" s="55"/>
      <c r="C12" s="56"/>
      <c r="D12" s="57" t="s">
        <v>63</v>
      </c>
      <c r="E12" s="58">
        <f t="shared" ref="E12:K12" si="7">+E13</f>
        <v>1800000</v>
      </c>
      <c r="F12" s="58">
        <f t="shared" si="7"/>
        <v>-26222</v>
      </c>
      <c r="G12" s="58">
        <f t="shared" si="7"/>
        <v>1773778</v>
      </c>
      <c r="H12" s="58">
        <f t="shared" si="7"/>
        <v>0</v>
      </c>
      <c r="I12" s="58">
        <f t="shared" si="7"/>
        <v>0</v>
      </c>
      <c r="J12" s="58">
        <f t="shared" si="7"/>
        <v>0</v>
      </c>
      <c r="K12" s="58">
        <f t="shared" si="7"/>
        <v>0</v>
      </c>
      <c r="L12" s="58"/>
      <c r="M12" s="58"/>
      <c r="N12" s="58">
        <f t="shared" ref="N12:R12" si="8">+N13</f>
        <v>1721471</v>
      </c>
      <c r="O12" s="58">
        <f t="shared" si="8"/>
        <v>1800000</v>
      </c>
      <c r="P12" s="58">
        <f t="shared" si="8"/>
        <v>2275000</v>
      </c>
      <c r="Q12" s="58">
        <f t="shared" si="8"/>
        <v>2320500</v>
      </c>
      <c r="R12" s="58">
        <f t="shared" si="8"/>
        <v>2366910</v>
      </c>
      <c r="Y12" s="10"/>
    </row>
    <row r="13" spans="1:25" ht="32.25" customHeight="1" x14ac:dyDescent="0.25">
      <c r="A13" s="311" t="s">
        <v>59</v>
      </c>
      <c r="B13" s="312"/>
      <c r="C13" s="86" t="s">
        <v>508</v>
      </c>
      <c r="D13" s="87" t="s">
        <v>94</v>
      </c>
      <c r="E13" s="39">
        <f>+'Plan prihoda-UK'!Q47+'Plan prihoda-UK'!Q69</f>
        <v>1800000</v>
      </c>
      <c r="F13" s="39">
        <f>G13-E13</f>
        <v>-26222</v>
      </c>
      <c r="G13" s="39">
        <f>+'Plan prihoda-UK'!S47+'Plan prihoda-UK'!S69</f>
        <v>1773778</v>
      </c>
      <c r="H13" s="39">
        <f>+'Plan prihoda-UK'!T47+'Plan prihoda-UK'!T69</f>
        <v>0</v>
      </c>
      <c r="I13" s="39">
        <f>+'Plan prihoda-UK'!U47+'Plan prihoda-UK'!U69</f>
        <v>0</v>
      </c>
      <c r="J13" s="39">
        <f>+'Plan prihoda-UK'!V47+'Plan prihoda-UK'!V69</f>
        <v>0</v>
      </c>
      <c r="K13" s="39">
        <f>+'Plan prihoda-UK'!W47+'Plan prihoda-UK'!W69</f>
        <v>0</v>
      </c>
      <c r="L13" s="39"/>
      <c r="M13" s="39"/>
      <c r="N13" s="39">
        <f>+'Plan prihoda-UK'!Z47+'Plan prihoda-UK'!Z69</f>
        <v>1721471</v>
      </c>
      <c r="O13" s="39">
        <f>+'Plan prihoda-UK'!AA47+'Plan prihoda-UK'!AA69</f>
        <v>1800000</v>
      </c>
      <c r="P13" s="39">
        <f>+'Plan prihoda-UK'!AB47+'Plan prihoda-UK'!AB69</f>
        <v>2275000</v>
      </c>
      <c r="Q13" s="39">
        <v>2320500</v>
      </c>
      <c r="R13" s="39">
        <v>2366910</v>
      </c>
      <c r="W13" s="298"/>
    </row>
    <row r="14" spans="1:25" ht="32.25" hidden="1" customHeight="1" x14ac:dyDescent="0.25">
      <c r="A14" s="311" t="s">
        <v>59</v>
      </c>
      <c r="B14" s="312"/>
      <c r="C14" s="86" t="s">
        <v>42</v>
      </c>
      <c r="D14" s="87" t="s">
        <v>505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W14" s="10"/>
    </row>
    <row r="15" spans="1:25" ht="21.95" customHeight="1" x14ac:dyDescent="0.25">
      <c r="A15" s="55"/>
      <c r="B15" s="55"/>
      <c r="C15" s="56"/>
      <c r="D15" s="57" t="s">
        <v>65</v>
      </c>
      <c r="E15" s="58">
        <f>+E16+E18</f>
        <v>193300</v>
      </c>
      <c r="F15" s="58">
        <f>+F16+F18</f>
        <v>44000</v>
      </c>
      <c r="G15" s="58">
        <f>+G16+G18</f>
        <v>237300</v>
      </c>
      <c r="H15" s="58">
        <f t="shared" ref="H15" si="9">+H16+H18</f>
        <v>0</v>
      </c>
      <c r="I15" s="58">
        <f t="shared" ref="I15" si="10">+I16+I18</f>
        <v>0</v>
      </c>
      <c r="J15" s="58">
        <f t="shared" ref="J15" si="11">+J16+J18</f>
        <v>0</v>
      </c>
      <c r="K15" s="58">
        <f t="shared" ref="K15" si="12">+K16+K18</f>
        <v>0</v>
      </c>
      <c r="L15" s="58"/>
      <c r="M15" s="58"/>
      <c r="N15" s="58">
        <f>+N16+N18+N17</f>
        <v>143311</v>
      </c>
      <c r="O15" s="58">
        <f t="shared" ref="O15" si="13">+O16+O18</f>
        <v>961100</v>
      </c>
      <c r="P15" s="58">
        <f>+P16+P18</f>
        <v>974000</v>
      </c>
      <c r="Q15" s="58">
        <f t="shared" ref="Q15:R15" si="14">+Q16+Q18</f>
        <v>941000</v>
      </c>
      <c r="R15" s="58">
        <f t="shared" si="14"/>
        <v>904000</v>
      </c>
    </row>
    <row r="16" spans="1:25" ht="25.5" customHeight="1" x14ac:dyDescent="0.25">
      <c r="A16" s="311" t="s">
        <v>59</v>
      </c>
      <c r="B16" s="312"/>
      <c r="C16" s="86" t="s">
        <v>509</v>
      </c>
      <c r="D16" s="87" t="s">
        <v>66</v>
      </c>
      <c r="E16" s="39">
        <f>+'Plan prihoda-UK'!Q15+'Plan prihoda-UK'!Q21</f>
        <v>57300</v>
      </c>
      <c r="F16" s="39">
        <f>G16-E16</f>
        <v>44000</v>
      </c>
      <c r="G16" s="39">
        <f>+'Plan prihoda-UK'!S15+'Plan prihoda-UK'!S21</f>
        <v>101300</v>
      </c>
      <c r="H16" s="39">
        <f>+'Plan prihoda-UK'!T15+'Plan prihoda-UK'!T21</f>
        <v>0</v>
      </c>
      <c r="I16" s="39">
        <f>+'Plan prihoda-UK'!U15+'Plan prihoda-UK'!U21</f>
        <v>0</v>
      </c>
      <c r="J16" s="39">
        <f>+'Plan prihoda-UK'!V15+'Plan prihoda-UK'!V21</f>
        <v>0</v>
      </c>
      <c r="K16" s="39">
        <f>+'Plan prihoda-UK'!W15+'Plan prihoda-UK'!W21</f>
        <v>0</v>
      </c>
      <c r="L16" s="39"/>
      <c r="M16" s="39"/>
      <c r="N16" s="39">
        <f>+'Plan prihoda-UK'!Z15+'Plan prihoda-UK'!Z21</f>
        <v>69315</v>
      </c>
      <c r="O16" s="39">
        <f>+'Plan prihoda-UK'!AA15+'Plan prihoda-UK'!AA21</f>
        <v>877100</v>
      </c>
      <c r="P16" s="39">
        <f>+'Plan prihoda-UK'!AB15+'Plan prihoda-UK'!AB21</f>
        <v>936000</v>
      </c>
      <c r="Q16" s="39">
        <v>941000</v>
      </c>
      <c r="R16" s="39">
        <v>904000</v>
      </c>
      <c r="W16" s="10"/>
    </row>
    <row r="17" spans="1:26" ht="25.5" hidden="1" customHeight="1" x14ac:dyDescent="0.25">
      <c r="A17" s="311" t="s">
        <v>59</v>
      </c>
      <c r="B17" s="312"/>
      <c r="C17" s="86" t="s">
        <v>419</v>
      </c>
      <c r="D17" s="87" t="s">
        <v>476</v>
      </c>
      <c r="E17" s="39"/>
      <c r="F17" s="39"/>
      <c r="G17" s="39"/>
      <c r="H17" s="39"/>
      <c r="I17" s="39"/>
      <c r="J17" s="39"/>
      <c r="K17" s="39"/>
      <c r="L17" s="39"/>
      <c r="M17" s="39"/>
      <c r="N17" s="39">
        <f>+'Plan prihoda-UK'!Z34</f>
        <v>0</v>
      </c>
      <c r="O17" s="39"/>
      <c r="P17" s="39"/>
      <c r="Q17" s="39"/>
      <c r="R17" s="39"/>
    </row>
    <row r="18" spans="1:26" ht="32.25" customHeight="1" x14ac:dyDescent="0.25">
      <c r="A18" s="311" t="s">
        <v>59</v>
      </c>
      <c r="B18" s="312"/>
      <c r="C18" s="86" t="s">
        <v>510</v>
      </c>
      <c r="D18" s="87" t="s">
        <v>67</v>
      </c>
      <c r="E18" s="39">
        <f>+'Plan prihoda-UK'!Q30</f>
        <v>136000</v>
      </c>
      <c r="F18" s="39">
        <f>G18-E18</f>
        <v>0</v>
      </c>
      <c r="G18" s="39">
        <f>+'Plan prihoda-UK'!S30</f>
        <v>136000</v>
      </c>
      <c r="H18" s="39">
        <f>+'Plan prihoda-UK'!T30</f>
        <v>0</v>
      </c>
      <c r="I18" s="39">
        <f>+'Plan prihoda-UK'!U30</f>
        <v>0</v>
      </c>
      <c r="J18" s="39">
        <f>+'Plan prihoda-UK'!V30</f>
        <v>0</v>
      </c>
      <c r="K18" s="39">
        <f>+'Plan prihoda-UK'!W30</f>
        <v>0</v>
      </c>
      <c r="L18" s="39"/>
      <c r="M18" s="39"/>
      <c r="N18" s="39">
        <f>+'Plan prihoda-UK'!Z30</f>
        <v>73996</v>
      </c>
      <c r="O18" s="39">
        <f>+'Plan prihoda-UK'!AA30</f>
        <v>84000</v>
      </c>
      <c r="P18" s="39">
        <f>+'Plan prihoda-UK'!AB30</f>
        <v>38000</v>
      </c>
      <c r="Q18" s="39">
        <f>+'Plan prihoda-UK'!AC30</f>
        <v>0</v>
      </c>
      <c r="R18" s="39">
        <f>+'Plan prihoda-UK'!AD30</f>
        <v>0</v>
      </c>
    </row>
    <row r="19" spans="1:26" ht="30.75" customHeight="1" x14ac:dyDescent="0.25">
      <c r="A19" s="55"/>
      <c r="B19" s="55"/>
      <c r="C19" s="56"/>
      <c r="D19" s="57" t="s">
        <v>68</v>
      </c>
      <c r="E19" s="58">
        <f t="shared" ref="E19:K19" si="15">+E20</f>
        <v>110</v>
      </c>
      <c r="F19" s="58">
        <f>F20</f>
        <v>0</v>
      </c>
      <c r="G19" s="58">
        <f t="shared" si="15"/>
        <v>110</v>
      </c>
      <c r="H19" s="58">
        <f t="shared" si="15"/>
        <v>0</v>
      </c>
      <c r="I19" s="58">
        <f t="shared" si="15"/>
        <v>0</v>
      </c>
      <c r="J19" s="58">
        <f t="shared" si="15"/>
        <v>0</v>
      </c>
      <c r="K19" s="58">
        <f t="shared" si="15"/>
        <v>0</v>
      </c>
      <c r="L19" s="58"/>
      <c r="M19" s="58"/>
      <c r="N19" s="58">
        <f t="shared" ref="N19:R19" si="16">+N20</f>
        <v>26</v>
      </c>
      <c r="O19" s="58">
        <f t="shared" si="16"/>
        <v>0</v>
      </c>
      <c r="P19" s="58">
        <f t="shared" si="16"/>
        <v>6000</v>
      </c>
      <c r="Q19" s="58">
        <f t="shared" si="16"/>
        <v>0</v>
      </c>
      <c r="R19" s="58">
        <f t="shared" si="16"/>
        <v>0</v>
      </c>
    </row>
    <row r="20" spans="1:26" ht="32.25" customHeight="1" x14ac:dyDescent="0.25">
      <c r="A20" s="311" t="s">
        <v>59</v>
      </c>
      <c r="B20" s="312"/>
      <c r="C20" s="86" t="s">
        <v>511</v>
      </c>
      <c r="D20" s="87" t="s">
        <v>1</v>
      </c>
      <c r="E20" s="39">
        <f>+'Plan prihoda-UK'!Q81</f>
        <v>110</v>
      </c>
      <c r="F20" s="39">
        <f>G20-E20</f>
        <v>0</v>
      </c>
      <c r="G20" s="39">
        <f>+'Plan prihoda-UK'!S81</f>
        <v>110</v>
      </c>
      <c r="H20" s="39">
        <f>+'Plan prihoda-UK'!T81</f>
        <v>0</v>
      </c>
      <c r="I20" s="39">
        <f>+'Plan prihoda-UK'!U81</f>
        <v>0</v>
      </c>
      <c r="J20" s="39">
        <f>+'Plan prihoda-UK'!V81</f>
        <v>0</v>
      </c>
      <c r="K20" s="39">
        <f>+'Plan prihoda-UK'!W81</f>
        <v>0</v>
      </c>
      <c r="L20" s="39"/>
      <c r="M20" s="39"/>
      <c r="N20" s="39">
        <f>+'Plan prihoda-UK'!Z80</f>
        <v>26</v>
      </c>
      <c r="O20" s="39">
        <f>+'Plan prihoda-UK'!AA80</f>
        <v>0</v>
      </c>
      <c r="P20" s="39">
        <f>+'Plan prihoda-UK'!AB80</f>
        <v>6000</v>
      </c>
      <c r="Q20" s="39">
        <f>+'Plan prihoda-UK'!AC80</f>
        <v>0</v>
      </c>
      <c r="R20" s="39">
        <f>+'Plan prihoda-UK'!AD80</f>
        <v>0</v>
      </c>
      <c r="W20" s="10"/>
    </row>
    <row r="21" spans="1:26" ht="15" customHeight="1" x14ac:dyDescent="0.3">
      <c r="A21" s="61"/>
      <c r="B21" s="61"/>
      <c r="D21" s="47"/>
      <c r="E21" s="47"/>
      <c r="H21"/>
      <c r="I21" s="15"/>
      <c r="J21" s="14"/>
      <c r="N21"/>
      <c r="O21"/>
    </row>
    <row r="22" spans="1:26" ht="15" customHeight="1" x14ac:dyDescent="0.3">
      <c r="A22" s="61"/>
      <c r="B22" s="61"/>
      <c r="D22" s="47"/>
      <c r="E22" s="47"/>
      <c r="H22"/>
      <c r="I22" s="15"/>
      <c r="J22" s="14"/>
      <c r="N22"/>
      <c r="O22"/>
    </row>
    <row r="23" spans="1:26" ht="15" hidden="1" customHeight="1" x14ac:dyDescent="0.3">
      <c r="E23" s="234"/>
      <c r="F23" s="234"/>
      <c r="G23" s="234"/>
      <c r="H23" s="307" t="s">
        <v>343</v>
      </c>
      <c r="I23" s="307"/>
      <c r="J23" s="307"/>
      <c r="K23" s="307"/>
      <c r="L23" s="307"/>
      <c r="M23" s="307"/>
      <c r="N23" s="307" t="s">
        <v>342</v>
      </c>
      <c r="O23" s="307"/>
      <c r="P23" s="307"/>
      <c r="Q23" s="307"/>
      <c r="R23" s="307"/>
    </row>
    <row r="24" spans="1:26" ht="72.75" customHeight="1" x14ac:dyDescent="0.25">
      <c r="A24" s="313" t="s">
        <v>25</v>
      </c>
      <c r="B24" s="314"/>
      <c r="C24" s="315"/>
      <c r="D24" s="7" t="s">
        <v>4</v>
      </c>
      <c r="E24" s="106" t="s">
        <v>126</v>
      </c>
      <c r="F24" s="106" t="s">
        <v>73</v>
      </c>
      <c r="G24" s="106" t="s">
        <v>127</v>
      </c>
      <c r="H24" s="185" t="s">
        <v>339</v>
      </c>
      <c r="I24" s="185" t="s">
        <v>56</v>
      </c>
      <c r="J24" s="185" t="s">
        <v>57</v>
      </c>
      <c r="K24" s="185" t="s">
        <v>340</v>
      </c>
      <c r="L24" s="185" t="s">
        <v>341</v>
      </c>
      <c r="M24" s="185" t="s">
        <v>345</v>
      </c>
      <c r="N24" s="184" t="s">
        <v>479</v>
      </c>
      <c r="O24" s="184" t="s">
        <v>480</v>
      </c>
      <c r="P24" s="184" t="s">
        <v>481</v>
      </c>
      <c r="Q24" s="184" t="s">
        <v>337</v>
      </c>
      <c r="R24" s="184" t="s">
        <v>482</v>
      </c>
      <c r="Y24" s="10"/>
    </row>
    <row r="25" spans="1:26" ht="15" customHeight="1" x14ac:dyDescent="0.25">
      <c r="A25" s="101">
        <v>1</v>
      </c>
      <c r="B25" s="101">
        <v>2</v>
      </c>
      <c r="C25" s="102" t="s">
        <v>90</v>
      </c>
      <c r="D25" s="12">
        <v>4</v>
      </c>
      <c r="E25" s="12">
        <v>5</v>
      </c>
      <c r="F25" s="12">
        <v>6</v>
      </c>
      <c r="G25" s="32">
        <v>7</v>
      </c>
      <c r="H25" s="72">
        <v>5</v>
      </c>
      <c r="I25" s="72">
        <v>6</v>
      </c>
      <c r="J25" s="72">
        <v>7</v>
      </c>
      <c r="K25" s="72">
        <v>8</v>
      </c>
      <c r="L25" s="72" t="s">
        <v>460</v>
      </c>
      <c r="M25" s="72" t="s">
        <v>461</v>
      </c>
      <c r="N25" s="72">
        <v>5</v>
      </c>
      <c r="O25" s="72">
        <v>6</v>
      </c>
      <c r="P25" s="72">
        <v>7</v>
      </c>
      <c r="Q25" s="72">
        <v>8</v>
      </c>
      <c r="R25" s="72">
        <v>9</v>
      </c>
    </row>
    <row r="26" spans="1:26" ht="21.95" customHeight="1" x14ac:dyDescent="0.25">
      <c r="A26" s="316"/>
      <c r="B26" s="316"/>
      <c r="C26" s="316"/>
      <c r="D26" s="59" t="s">
        <v>320</v>
      </c>
      <c r="E26" s="60" t="e">
        <f>+E39+E37+E35+E30+E28+E32</f>
        <v>#REF!</v>
      </c>
      <c r="F26" s="60" t="e">
        <f>+F39+F37+F35+F30+F28+F32</f>
        <v>#REF!</v>
      </c>
      <c r="G26" s="60" t="e">
        <f>+G39+G37+G35+G30+G28+G32</f>
        <v>#REF!</v>
      </c>
      <c r="H26" s="60" t="e">
        <f t="shared" ref="H26:R26" si="17">+H39+H37+H35+H30+H28+H32</f>
        <v>#REF!</v>
      </c>
      <c r="I26" s="60" t="e">
        <f t="shared" si="17"/>
        <v>#REF!</v>
      </c>
      <c r="J26" s="60" t="e">
        <f t="shared" si="17"/>
        <v>#REF!</v>
      </c>
      <c r="K26" s="60" t="e">
        <f t="shared" si="17"/>
        <v>#REF!</v>
      </c>
      <c r="L26" s="60"/>
      <c r="M26" s="60"/>
      <c r="N26" s="60">
        <f>+N39+N37+N35+N30+N28+N32+N36</f>
        <v>2945970.29</v>
      </c>
      <c r="O26" s="60">
        <f t="shared" si="17"/>
        <v>5511437</v>
      </c>
      <c r="P26" s="60">
        <f>+P39+P37+P35+P30+P28+P32+P33</f>
        <v>6006214</v>
      </c>
      <c r="Q26" s="60">
        <f t="shared" si="17"/>
        <v>4326590</v>
      </c>
      <c r="R26" s="60">
        <f t="shared" si="17"/>
        <v>4357505</v>
      </c>
      <c r="S26" s="10"/>
      <c r="T26" s="10"/>
      <c r="U26" s="10"/>
      <c r="V26" s="10"/>
      <c r="W26" s="10"/>
      <c r="X26" s="10"/>
      <c r="Y26" s="10"/>
      <c r="Z26" s="10"/>
    </row>
    <row r="27" spans="1:26" ht="21.95" customHeight="1" x14ac:dyDescent="0.25">
      <c r="A27" s="55"/>
      <c r="B27" s="55"/>
      <c r="C27" s="56"/>
      <c r="D27" s="57" t="s">
        <v>58</v>
      </c>
      <c r="E27" s="58">
        <f>+E28</f>
        <v>40000</v>
      </c>
      <c r="F27" s="58">
        <f>+F28</f>
        <v>0</v>
      </c>
      <c r="G27" s="58">
        <f>+G28</f>
        <v>40000</v>
      </c>
      <c r="H27" s="58">
        <f t="shared" ref="H27:R27" si="18">+H28</f>
        <v>0</v>
      </c>
      <c r="I27" s="58">
        <f t="shared" si="18"/>
        <v>0</v>
      </c>
      <c r="J27" s="58">
        <f t="shared" si="18"/>
        <v>0</v>
      </c>
      <c r="K27" s="58">
        <f t="shared" si="18"/>
        <v>0</v>
      </c>
      <c r="L27" s="58"/>
      <c r="M27" s="58"/>
      <c r="N27" s="58">
        <f t="shared" si="18"/>
        <v>40000</v>
      </c>
      <c r="O27" s="58">
        <f t="shared" si="18"/>
        <v>40000</v>
      </c>
      <c r="P27" s="58">
        <f t="shared" si="18"/>
        <v>40000</v>
      </c>
      <c r="Q27" s="58">
        <f t="shared" si="18"/>
        <v>41000</v>
      </c>
      <c r="R27" s="58">
        <f t="shared" si="18"/>
        <v>42025</v>
      </c>
    </row>
    <row r="28" spans="1:26" ht="25.5" customHeight="1" x14ac:dyDescent="0.25">
      <c r="A28" s="311" t="s">
        <v>59</v>
      </c>
      <c r="B28" s="312"/>
      <c r="C28" s="86" t="s">
        <v>506</v>
      </c>
      <c r="D28" s="87" t="s">
        <v>60</v>
      </c>
      <c r="E28" s="39">
        <f>+'Programska klasifikacija'!Q1198</f>
        <v>40000</v>
      </c>
      <c r="F28" s="39">
        <f>G28-E28</f>
        <v>0</v>
      </c>
      <c r="G28" s="39">
        <f>+'Programska klasifikacija'!S1198</f>
        <v>40000</v>
      </c>
      <c r="H28" s="39">
        <f>+'Programska klasifikacija'!T1198</f>
        <v>0</v>
      </c>
      <c r="I28" s="39">
        <f>+'Programska klasifikacija'!U1198</f>
        <v>0</v>
      </c>
      <c r="J28" s="39">
        <f>+'Programska klasifikacija'!V1198</f>
        <v>0</v>
      </c>
      <c r="K28" s="39">
        <f>+'Programska klasifikacija'!W1198</f>
        <v>0</v>
      </c>
      <c r="L28" s="39"/>
      <c r="M28" s="39"/>
      <c r="N28" s="39">
        <f>+'Programska klasifikacija'!Z1198</f>
        <v>40000</v>
      </c>
      <c r="O28" s="39">
        <f>+'Programska klasifikacija'!AA1198</f>
        <v>40000</v>
      </c>
      <c r="P28" s="39">
        <f>+'Programska klasifikacija'!AB1198</f>
        <v>40000</v>
      </c>
      <c r="Q28" s="39">
        <v>41000</v>
      </c>
      <c r="R28" s="39">
        <v>42025</v>
      </c>
      <c r="T28" s="10">
        <f>+SUMIF('Programska klasifikacija'!$N:$N,$C28,'Programska klasifikacija'!Q:Q)</f>
        <v>40000</v>
      </c>
      <c r="U28" s="10">
        <f>+SUMIF('Programska klasifikacija'!$N:$N,$C28,'Programska klasifikacija'!R:R)</f>
        <v>0</v>
      </c>
      <c r="V28" s="10">
        <f>+SUMIF('Programska klasifikacija'!$N:$N,$C28,'Programska klasifikacija'!S:S)</f>
        <v>40000</v>
      </c>
    </row>
    <row r="29" spans="1:26" ht="21.95" customHeight="1" x14ac:dyDescent="0.25">
      <c r="A29" s="55"/>
      <c r="B29" s="55"/>
      <c r="C29" s="56"/>
      <c r="D29" s="57" t="s">
        <v>61</v>
      </c>
      <c r="E29" s="58">
        <f t="shared" ref="E29:R29" si="19">+E30</f>
        <v>1336567</v>
      </c>
      <c r="F29" s="58">
        <f t="shared" si="19"/>
        <v>-17778</v>
      </c>
      <c r="G29" s="58">
        <f t="shared" si="19"/>
        <v>1318789</v>
      </c>
      <c r="H29" s="58">
        <f t="shared" si="19"/>
        <v>0</v>
      </c>
      <c r="I29" s="58">
        <f t="shared" si="19"/>
        <v>0</v>
      </c>
      <c r="J29" s="58">
        <f t="shared" si="19"/>
        <v>0</v>
      </c>
      <c r="K29" s="58">
        <f t="shared" si="19"/>
        <v>0</v>
      </c>
      <c r="L29" s="58"/>
      <c r="M29" s="58"/>
      <c r="N29" s="58">
        <f t="shared" si="19"/>
        <v>972335.29</v>
      </c>
      <c r="O29" s="58">
        <f t="shared" si="19"/>
        <v>1339680</v>
      </c>
      <c r="P29" s="58">
        <f t="shared" si="19"/>
        <v>1349690</v>
      </c>
      <c r="Q29" s="58">
        <f t="shared" si="19"/>
        <v>1024090</v>
      </c>
      <c r="R29" s="58">
        <f t="shared" si="19"/>
        <v>1044570</v>
      </c>
      <c r="X29" s="10"/>
    </row>
    <row r="30" spans="1:26" ht="25.5" customHeight="1" x14ac:dyDescent="0.25">
      <c r="A30" s="311" t="s">
        <v>59</v>
      </c>
      <c r="B30" s="312"/>
      <c r="C30" s="86" t="s">
        <v>507</v>
      </c>
      <c r="D30" s="87" t="s">
        <v>62</v>
      </c>
      <c r="E30" s="39">
        <f>+'Programska klasifikacija'!Q10+'Programska klasifikacija'!Q474+'Programska klasifikacija'!Q687+'Programska klasifikacija'!Q796+'Programska klasifikacija'!Q933+'Programska klasifikacija'!Q1064+'Programska klasifikacija'!Q1069+'Programska klasifikacija'!Q1163</f>
        <v>1336567</v>
      </c>
      <c r="F30" s="39">
        <f>G30-E30</f>
        <v>-17778</v>
      </c>
      <c r="G30" s="39">
        <f>+'Programska klasifikacija'!S10+'Programska klasifikacija'!S474+'Programska klasifikacija'!S687+'Programska klasifikacija'!S796+'Programska klasifikacija'!S933+'Programska klasifikacija'!S1064+'Programska klasifikacija'!S1069+'Programska klasifikacija'!S1163</f>
        <v>1318789</v>
      </c>
      <c r="H30" s="39">
        <f>+'Programska klasifikacija'!T10+'Programska klasifikacija'!T474+'Programska klasifikacija'!T687+'Programska klasifikacija'!T796+'Programska klasifikacija'!T933+'Programska klasifikacija'!T1064+'Programska klasifikacija'!T1069+'Programska klasifikacija'!T1163</f>
        <v>0</v>
      </c>
      <c r="I30" s="39">
        <f>+'Programska klasifikacija'!U10+'Programska klasifikacija'!U474+'Programska klasifikacija'!U687+'Programska klasifikacija'!U796+'Programska klasifikacija'!U933+'Programska klasifikacija'!U1064+'Programska klasifikacija'!U1069+'Programska klasifikacija'!U1163</f>
        <v>0</v>
      </c>
      <c r="J30" s="39">
        <f>+'Programska klasifikacija'!V10+'Programska klasifikacija'!V474+'Programska klasifikacija'!V687+'Programska klasifikacija'!V796+'Programska klasifikacija'!V933+'Programska klasifikacija'!V1064+'Programska klasifikacija'!V1069+'Programska klasifikacija'!V1163</f>
        <v>0</v>
      </c>
      <c r="K30" s="39">
        <f>+'Programska klasifikacija'!W10+'Programska klasifikacija'!W474+'Programska klasifikacija'!W687+'Programska klasifikacija'!W796+'Programska klasifikacija'!W933+'Programska klasifikacija'!W1064+'Programska klasifikacija'!W1069+'Programska klasifikacija'!W1163</f>
        <v>0</v>
      </c>
      <c r="L30" s="39"/>
      <c r="M30" s="39"/>
      <c r="N30" s="39">
        <f>+'Programska klasifikacija'!Z10+'Programska klasifikacija'!Z474+'Programska klasifikacija'!Z687+'Programska klasifikacija'!Z796+'Programska klasifikacija'!Z933+'Programska klasifikacija'!Z1064+'Programska klasifikacija'!Z1069+'Programska klasifikacija'!Z1163</f>
        <v>972335.29</v>
      </c>
      <c r="O30" s="39">
        <f>+'Programska klasifikacija'!AA10+'Programska klasifikacija'!AA474+'Programska klasifikacija'!AA687+'Programska klasifikacija'!AA796+'Programska klasifikacija'!AA933+'Programska klasifikacija'!AA1064+'Programska klasifikacija'!AA1069+'Programska klasifikacija'!AA1163</f>
        <v>1339680</v>
      </c>
      <c r="P30" s="39">
        <f>+'Programska klasifikacija'!AB10+'Programska klasifikacija'!AB474+'Programska klasifikacija'!AB687+'Programska klasifikacija'!AB796+'Programska klasifikacija'!AB933+'Programska klasifikacija'!AB1064+'Programska klasifikacija'!AB1069+'Programska klasifikacija'!AB1163</f>
        <v>1349690</v>
      </c>
      <c r="Q30" s="39">
        <v>1024090</v>
      </c>
      <c r="R30" s="39">
        <v>1044570</v>
      </c>
      <c r="T30" s="10">
        <f>+SUMIF('Programska klasifikacija'!$N:$N,$C30,'Programska klasifikacija'!Q:Q)</f>
        <v>1336567</v>
      </c>
      <c r="U30" s="10">
        <f>+SUMIF('Programska klasifikacija'!$N:$N,$C30,'Programska klasifikacija'!R:R)</f>
        <v>-17778</v>
      </c>
      <c r="V30" s="10">
        <f>+SUMIF('Programska klasifikacija'!$N:$N,$C30,'Programska klasifikacija'!S:S)</f>
        <v>1318789</v>
      </c>
      <c r="W30" s="10"/>
    </row>
    <row r="31" spans="1:26" ht="21.95" customHeight="1" x14ac:dyDescent="0.25">
      <c r="A31" s="55"/>
      <c r="B31" s="55"/>
      <c r="C31" s="56"/>
      <c r="D31" s="57" t="s">
        <v>63</v>
      </c>
      <c r="E31" s="58">
        <f t="shared" ref="E31:R31" si="20">+E32</f>
        <v>3239485.9299999997</v>
      </c>
      <c r="F31" s="58">
        <f t="shared" si="20"/>
        <v>-26222</v>
      </c>
      <c r="G31" s="58">
        <f t="shared" si="20"/>
        <v>3213263.9299999997</v>
      </c>
      <c r="H31" s="58">
        <f t="shared" si="20"/>
        <v>0</v>
      </c>
      <c r="I31" s="58">
        <f t="shared" si="20"/>
        <v>0</v>
      </c>
      <c r="J31" s="58">
        <f t="shared" si="20"/>
        <v>0</v>
      </c>
      <c r="K31" s="58">
        <f t="shared" si="20"/>
        <v>0</v>
      </c>
      <c r="L31" s="58"/>
      <c r="M31" s="58"/>
      <c r="N31" s="58">
        <f t="shared" si="20"/>
        <v>1799431</v>
      </c>
      <c r="O31" s="58">
        <f t="shared" si="20"/>
        <v>3161524</v>
      </c>
      <c r="P31" s="58">
        <f>+P32+P33</f>
        <v>3636524</v>
      </c>
      <c r="Q31" s="58">
        <f t="shared" si="20"/>
        <v>2320500</v>
      </c>
      <c r="R31" s="58">
        <f t="shared" si="20"/>
        <v>2366910</v>
      </c>
      <c r="X31" s="10"/>
    </row>
    <row r="32" spans="1:26" ht="25.5" customHeight="1" x14ac:dyDescent="0.25">
      <c r="A32" s="311" t="s">
        <v>59</v>
      </c>
      <c r="B32" s="312"/>
      <c r="C32" s="86" t="s">
        <v>508</v>
      </c>
      <c r="D32" s="87" t="s">
        <v>94</v>
      </c>
      <c r="E32" s="39">
        <f>+'Programska klasifikacija'!Q235+'Programska klasifikacija'!Q511</f>
        <v>3239485.9299999997</v>
      </c>
      <c r="F32" s="39">
        <f>G32-E32</f>
        <v>-26222</v>
      </c>
      <c r="G32" s="39">
        <f>+'Programska klasifikacija'!S235+'Programska klasifikacija'!S511</f>
        <v>3213263.9299999997</v>
      </c>
      <c r="H32" s="39">
        <f>+'Programska klasifikacija'!T235+'Programska klasifikacija'!T511</f>
        <v>0</v>
      </c>
      <c r="I32" s="39">
        <f>+'Programska klasifikacija'!U235+'Programska klasifikacija'!U511</f>
        <v>0</v>
      </c>
      <c r="J32" s="39">
        <f>+'Programska klasifikacija'!V235+'Programska klasifikacija'!V511</f>
        <v>0</v>
      </c>
      <c r="K32" s="39">
        <f>+'Programska klasifikacija'!W235+'Programska klasifikacija'!W511</f>
        <v>0</v>
      </c>
      <c r="L32" s="39"/>
      <c r="M32" s="39"/>
      <c r="N32" s="39">
        <f>+'Programska klasifikacija'!Z235+'Programska klasifikacija'!Z511</f>
        <v>1799431</v>
      </c>
      <c r="O32" s="39">
        <f>+'Programska klasifikacija'!AA235+'Programska klasifikacija'!AA511</f>
        <v>3161524</v>
      </c>
      <c r="P32" s="39">
        <f>+'Programska klasifikacija'!AB235+'Programska klasifikacija'!AB511</f>
        <v>3636524</v>
      </c>
      <c r="Q32" s="39">
        <v>2320500</v>
      </c>
      <c r="R32" s="39">
        <v>2366910</v>
      </c>
      <c r="T32" s="10">
        <f>+SUMIF('Programska klasifikacija'!$N:$N,$C32,'Programska klasifikacija'!Q:Q)</f>
        <v>3239485.9299999997</v>
      </c>
      <c r="U32" s="10">
        <f>+SUMIF('Programska klasifikacija'!$N:$N,$C32,'Programska klasifikacija'!R:R)</f>
        <v>-26222</v>
      </c>
      <c r="V32" s="10">
        <f>+SUMIF('Programska klasifikacija'!$N:$N,$C32,'Programska klasifikacija'!S:S)</f>
        <v>3213263.9299999997</v>
      </c>
      <c r="W32" s="10"/>
    </row>
    <row r="33" spans="1:23" ht="25.5" hidden="1" customHeight="1" x14ac:dyDescent="0.25">
      <c r="A33" s="317" t="s">
        <v>59</v>
      </c>
      <c r="B33" s="318"/>
      <c r="C33" s="295" t="s">
        <v>42</v>
      </c>
      <c r="D33" s="296" t="s">
        <v>505</v>
      </c>
      <c r="E33" s="297"/>
      <c r="F33" s="297"/>
      <c r="G33" s="297"/>
      <c r="H33" s="297"/>
      <c r="I33" s="297"/>
      <c r="J33" s="297"/>
      <c r="K33" s="297"/>
      <c r="L33" s="297"/>
      <c r="M33" s="297"/>
      <c r="N33" s="297">
        <f>+'Programska klasifikacija'!Z1189</f>
        <v>0</v>
      </c>
      <c r="O33" s="297">
        <f>+'Programska klasifikacija'!AA1189</f>
        <v>0</v>
      </c>
      <c r="P33" s="297">
        <v>0</v>
      </c>
      <c r="Q33" s="297">
        <f>+'Programska klasifikacija'!AC1189</f>
        <v>42000</v>
      </c>
      <c r="R33" s="297">
        <f>+'Programska klasifikacija'!AD1189</f>
        <v>0</v>
      </c>
      <c r="T33" s="10"/>
      <c r="U33" s="10"/>
      <c r="V33" s="10"/>
      <c r="W33" s="10"/>
    </row>
    <row r="34" spans="1:23" ht="21.95" customHeight="1" x14ac:dyDescent="0.25">
      <c r="A34" s="55"/>
      <c r="B34" s="55"/>
      <c r="C34" s="56"/>
      <c r="D34" s="57" t="s">
        <v>65</v>
      </c>
      <c r="E34" s="58" t="e">
        <f>+E35+E37</f>
        <v>#REF!</v>
      </c>
      <c r="F34" s="58" t="e">
        <f>+F35+F37</f>
        <v>#REF!</v>
      </c>
      <c r="G34" s="58" t="e">
        <f>+G35+G37</f>
        <v>#REF!</v>
      </c>
      <c r="H34" s="58" t="e">
        <f t="shared" ref="H34:R34" si="21">+H35+H37</f>
        <v>#REF!</v>
      </c>
      <c r="I34" s="58" t="e">
        <f t="shared" si="21"/>
        <v>#REF!</v>
      </c>
      <c r="J34" s="58" t="e">
        <f t="shared" si="21"/>
        <v>#REF!</v>
      </c>
      <c r="K34" s="58" t="e">
        <f t="shared" si="21"/>
        <v>#REF!</v>
      </c>
      <c r="L34" s="58"/>
      <c r="M34" s="58"/>
      <c r="N34" s="58">
        <f>+N35+N37+N36</f>
        <v>134178</v>
      </c>
      <c r="O34" s="58">
        <f t="shared" si="21"/>
        <v>970233</v>
      </c>
      <c r="P34" s="58">
        <f t="shared" si="21"/>
        <v>974000</v>
      </c>
      <c r="Q34" s="58">
        <f t="shared" si="21"/>
        <v>941000</v>
      </c>
      <c r="R34" s="58">
        <f t="shared" si="21"/>
        <v>904000</v>
      </c>
    </row>
    <row r="35" spans="1:23" ht="25.5" customHeight="1" x14ac:dyDescent="0.25">
      <c r="A35" s="311" t="s">
        <v>59</v>
      </c>
      <c r="B35" s="312"/>
      <c r="C35" s="86" t="s">
        <v>509</v>
      </c>
      <c r="D35" s="87" t="s">
        <v>66</v>
      </c>
      <c r="E35" s="39" t="e">
        <f>+'Programska klasifikacija'!Q439+'Programska klasifikacija'!Q546+'Programska klasifikacija'!Q570+'Programska klasifikacija'!Q643+'Programska klasifikacija'!Q801+'Programska klasifikacija'!Q924+'Programska klasifikacija'!Q1168+'Programska klasifikacija'!Q1190</f>
        <v>#REF!</v>
      </c>
      <c r="F35" s="39" t="e">
        <f>G35-E35</f>
        <v>#REF!</v>
      </c>
      <c r="G35" s="39" t="e">
        <f>+'Programska klasifikacija'!S439+'Programska klasifikacija'!S546+'Programska klasifikacija'!S570+'Programska klasifikacija'!S643+'Programska klasifikacija'!S801+'Programska klasifikacija'!S924+'Programska klasifikacija'!S1168+'Programska klasifikacija'!S1190</f>
        <v>#REF!</v>
      </c>
      <c r="H35" s="39" t="e">
        <f>+'Programska klasifikacija'!T439+'Programska klasifikacija'!T546+'Programska klasifikacija'!T570+'Programska klasifikacija'!T643+'Programska klasifikacija'!T801+'Programska klasifikacija'!T924+'Programska klasifikacija'!T1168+'Programska klasifikacija'!T1190</f>
        <v>#REF!</v>
      </c>
      <c r="I35" s="39" t="e">
        <f>+'Programska klasifikacija'!U439+'Programska klasifikacija'!U546+'Programska klasifikacija'!U570+'Programska klasifikacija'!U643+'Programska klasifikacija'!U801+'Programska klasifikacija'!U924+'Programska klasifikacija'!U1168+'Programska klasifikacija'!U1190</f>
        <v>#REF!</v>
      </c>
      <c r="J35" s="39" t="e">
        <f>+'Programska klasifikacija'!V439+'Programska klasifikacija'!V546+'Programska klasifikacija'!V570+'Programska klasifikacija'!V643+'Programska klasifikacija'!V801+'Programska klasifikacija'!V924+'Programska klasifikacija'!V1168+'Programska klasifikacija'!V1190</f>
        <v>#REF!</v>
      </c>
      <c r="K35" s="39" t="e">
        <f>+'Programska klasifikacija'!W439+'Programska klasifikacija'!W546+'Programska klasifikacija'!W570+'Programska klasifikacija'!W643+'Programska klasifikacija'!W801+'Programska klasifikacija'!W924+'Programska klasifikacija'!W1168+'Programska klasifikacija'!W1190</f>
        <v>#REF!</v>
      </c>
      <c r="L35" s="39"/>
      <c r="M35" s="39"/>
      <c r="N35" s="39">
        <f>+'Programska klasifikacija'!Z439+'Programska klasifikacija'!Z546+'Programska klasifikacija'!Z570+'Programska klasifikacija'!Z643+'Programska klasifikacija'!Z801+'Programska klasifikacija'!Z924+'Programska klasifikacija'!Z1168+'Programska klasifikacija'!Z1190</f>
        <v>60182</v>
      </c>
      <c r="O35" s="39">
        <f>+'Programska klasifikacija'!AA439+'Programska klasifikacija'!AA546+'Programska klasifikacija'!AA570+'Programska klasifikacija'!AA643+'Programska klasifikacija'!AA801+'Programska klasifikacija'!AA924+'Programska klasifikacija'!AA1168+'Programska klasifikacija'!AA1190</f>
        <v>886233</v>
      </c>
      <c r="P35" s="39">
        <f>+'Programska klasifikacija'!AB439+'Programska klasifikacija'!AB546+'Programska klasifikacija'!AB570+'Programska klasifikacija'!AB643+'Programska klasifikacija'!AB801+'Programska klasifikacija'!AB924+'Programska klasifikacija'!AB1168++'Programska klasifikacija'!AB1189</f>
        <v>936000</v>
      </c>
      <c r="Q35" s="39">
        <v>941000</v>
      </c>
      <c r="R35" s="39">
        <v>904000</v>
      </c>
      <c r="T35" s="10">
        <f>+SUMIF('Programska klasifikacija'!$N:$N,$C35,'Programska klasifikacija'!Q:Q)</f>
        <v>129215</v>
      </c>
      <c r="U35" s="10">
        <f>+SUMIF('Programska klasifikacija'!$N:$N,$C35,'Programska klasifikacija'!R:R)</f>
        <v>44000</v>
      </c>
      <c r="V35" s="10">
        <f>+SUMIF('Programska klasifikacija'!$N:$N,$C35,'Programska klasifikacija'!S:S)</f>
        <v>173215</v>
      </c>
    </row>
    <row r="36" spans="1:23" ht="25.5" hidden="1" customHeight="1" x14ac:dyDescent="0.25">
      <c r="A36" s="311" t="s">
        <v>59</v>
      </c>
      <c r="B36" s="312"/>
      <c r="C36" s="86" t="s">
        <v>419</v>
      </c>
      <c r="D36" s="87" t="s">
        <v>476</v>
      </c>
      <c r="E36" s="39"/>
      <c r="F36" s="39"/>
      <c r="G36" s="39"/>
      <c r="H36" s="39"/>
      <c r="I36" s="39"/>
      <c r="J36" s="39"/>
      <c r="K36" s="39"/>
      <c r="L36" s="39"/>
      <c r="M36" s="39"/>
      <c r="N36" s="39">
        <f>+'Programska klasifikacija'!Z658</f>
        <v>0</v>
      </c>
      <c r="O36" s="39"/>
      <c r="P36" s="39"/>
      <c r="Q36" s="39"/>
      <c r="R36" s="39"/>
      <c r="T36" s="10"/>
      <c r="U36" s="10"/>
      <c r="V36" s="10"/>
    </row>
    <row r="37" spans="1:23" ht="25.5" customHeight="1" x14ac:dyDescent="0.25">
      <c r="A37" s="311" t="s">
        <v>59</v>
      </c>
      <c r="B37" s="312"/>
      <c r="C37" s="86" t="s">
        <v>510</v>
      </c>
      <c r="D37" s="87" t="s">
        <v>67</v>
      </c>
      <c r="E37" s="39">
        <f>+'Programska klasifikacija'!Q1294</f>
        <v>136000</v>
      </c>
      <c r="F37" s="39">
        <f>G37-E37</f>
        <v>0</v>
      </c>
      <c r="G37" s="39">
        <f>+'Programska klasifikacija'!S1294</f>
        <v>136000</v>
      </c>
      <c r="H37" s="39">
        <f>+'Programska klasifikacija'!T1294</f>
        <v>0</v>
      </c>
      <c r="I37" s="39">
        <f>+'Programska klasifikacija'!U1294</f>
        <v>0</v>
      </c>
      <c r="J37" s="39">
        <f>+'Programska klasifikacija'!V1294</f>
        <v>0</v>
      </c>
      <c r="K37" s="39">
        <f>+'Programska klasifikacija'!W1294</f>
        <v>0</v>
      </c>
      <c r="L37" s="39"/>
      <c r="M37" s="39"/>
      <c r="N37" s="39">
        <f>+'Programska klasifikacija'!Z1294</f>
        <v>73996</v>
      </c>
      <c r="O37" s="39">
        <f>+'Programska klasifikacija'!AA1294</f>
        <v>84000</v>
      </c>
      <c r="P37" s="39">
        <f>+'Programska klasifikacija'!AB1294</f>
        <v>38000</v>
      </c>
      <c r="Q37" s="39">
        <v>0</v>
      </c>
      <c r="R37" s="39">
        <v>0</v>
      </c>
      <c r="T37" s="10">
        <f>+SUMIF('Programska klasifikacija'!$N:$N,$C37,'Programska klasifikacija'!Q:Q)</f>
        <v>136000</v>
      </c>
      <c r="U37" s="10">
        <f>+SUMIF('Programska klasifikacija'!$N:$N,$C37,'Programska klasifikacija'!R:R)</f>
        <v>0</v>
      </c>
      <c r="V37" s="10">
        <f>+SUMIF('Programska klasifikacija'!$N:$N,$C37,'Programska klasifikacija'!S:S)</f>
        <v>136000</v>
      </c>
    </row>
    <row r="38" spans="1:23" ht="30.75" customHeight="1" x14ac:dyDescent="0.25">
      <c r="A38" s="55"/>
      <c r="B38" s="55"/>
      <c r="C38" s="56"/>
      <c r="D38" s="57" t="s">
        <v>68</v>
      </c>
      <c r="E38" s="58">
        <f t="shared" ref="E38:R38" si="22">+E39</f>
        <v>110</v>
      </c>
      <c r="F38" s="58">
        <f t="shared" si="22"/>
        <v>0</v>
      </c>
      <c r="G38" s="58">
        <f t="shared" si="22"/>
        <v>110</v>
      </c>
      <c r="H38" s="58">
        <f t="shared" si="22"/>
        <v>0</v>
      </c>
      <c r="I38" s="58">
        <f t="shared" si="22"/>
        <v>0</v>
      </c>
      <c r="J38" s="58">
        <f t="shared" si="22"/>
        <v>0</v>
      </c>
      <c r="K38" s="58">
        <f t="shared" si="22"/>
        <v>0</v>
      </c>
      <c r="L38" s="58"/>
      <c r="M38" s="58"/>
      <c r="N38" s="58">
        <f t="shared" si="22"/>
        <v>26</v>
      </c>
      <c r="O38" s="58">
        <f t="shared" si="22"/>
        <v>0</v>
      </c>
      <c r="P38" s="58">
        <f t="shared" si="22"/>
        <v>6000</v>
      </c>
      <c r="Q38" s="58">
        <f t="shared" si="22"/>
        <v>0</v>
      </c>
      <c r="R38" s="58">
        <f t="shared" si="22"/>
        <v>0</v>
      </c>
    </row>
    <row r="39" spans="1:23" ht="25.5" customHeight="1" x14ac:dyDescent="0.25">
      <c r="A39" s="311" t="s">
        <v>59</v>
      </c>
      <c r="B39" s="312"/>
      <c r="C39" s="86" t="s">
        <v>511</v>
      </c>
      <c r="D39" s="87" t="s">
        <v>1</v>
      </c>
      <c r="E39" s="39">
        <f>+'Programska klasifikacija'!Q553</f>
        <v>110</v>
      </c>
      <c r="F39" s="39">
        <f>G39-E39</f>
        <v>0</v>
      </c>
      <c r="G39" s="39">
        <f>+'Programska klasifikacija'!S553</f>
        <v>110</v>
      </c>
      <c r="H39" s="39">
        <f>+'Programska klasifikacija'!T553</f>
        <v>0</v>
      </c>
      <c r="I39" s="39">
        <f>+'Programska klasifikacija'!U553</f>
        <v>0</v>
      </c>
      <c r="J39" s="39">
        <f>+'Programska klasifikacija'!V553</f>
        <v>0</v>
      </c>
      <c r="K39" s="39">
        <f>+'Programska klasifikacija'!W553</f>
        <v>0</v>
      </c>
      <c r="L39" s="39"/>
      <c r="M39" s="39"/>
      <c r="N39" s="39">
        <f>+'Programska klasifikacija'!Z553</f>
        <v>26</v>
      </c>
      <c r="O39" s="39">
        <f>+'Programska klasifikacija'!AA553</f>
        <v>0</v>
      </c>
      <c r="P39" s="39">
        <f>+'Programska klasifikacija'!AB553</f>
        <v>6000</v>
      </c>
      <c r="Q39" s="39">
        <f>+'Programska klasifikacija'!AC553</f>
        <v>0</v>
      </c>
      <c r="R39" s="39">
        <f>+'Programska klasifikacija'!AD553</f>
        <v>0</v>
      </c>
      <c r="T39" s="10">
        <f>+SUMIF('Programska klasifikacija'!$N:$N,$C39,'Programska klasifikacija'!Q:Q)</f>
        <v>110</v>
      </c>
      <c r="U39" s="10">
        <f>+SUMIF('Programska klasifikacija'!$N:$N,$C39,'Programska klasifikacija'!R:R)</f>
        <v>0</v>
      </c>
      <c r="V39" s="10">
        <f>+SUMIF('Programska klasifikacija'!$N:$N,$C39,'Programska klasifikacija'!S:S)</f>
        <v>110</v>
      </c>
    </row>
    <row r="40" spans="1:23" x14ac:dyDescent="0.25">
      <c r="A40" s="61"/>
      <c r="B40" s="61"/>
      <c r="D40" s="47"/>
      <c r="E40" s="47"/>
      <c r="H40"/>
      <c r="I40" s="15"/>
      <c r="J40" s="14"/>
      <c r="N40"/>
      <c r="O40"/>
    </row>
    <row r="41" spans="1:23" x14ac:dyDescent="0.25">
      <c r="E41" s="10"/>
      <c r="F41" s="10"/>
      <c r="G41" s="10"/>
      <c r="H41"/>
      <c r="I41" s="15"/>
      <c r="J41" s="14"/>
      <c r="N41"/>
      <c r="O41"/>
    </row>
    <row r="42" spans="1:23" x14ac:dyDescent="0.25">
      <c r="E42" s="10"/>
      <c r="F42" s="10"/>
      <c r="G42" s="10"/>
      <c r="H42"/>
      <c r="I42" s="15"/>
      <c r="J42" s="14"/>
      <c r="N42"/>
      <c r="O42"/>
    </row>
    <row r="43" spans="1:23" x14ac:dyDescent="0.25">
      <c r="E43" s="10"/>
      <c r="F43" s="10"/>
      <c r="G43"/>
      <c r="H43" s="15"/>
      <c r="I43" s="14"/>
      <c r="J43"/>
      <c r="N43"/>
      <c r="O43"/>
    </row>
    <row r="44" spans="1:23" x14ac:dyDescent="0.25">
      <c r="E44" s="10"/>
      <c r="F44" s="10"/>
      <c r="G44" s="10"/>
      <c r="H44" s="10"/>
      <c r="I44" s="48"/>
      <c r="J44" s="14"/>
      <c r="M44" s="15"/>
      <c r="N44" s="14"/>
      <c r="O44"/>
    </row>
    <row r="45" spans="1:23" x14ac:dyDescent="0.25">
      <c r="K45" s="14"/>
    </row>
  </sheetData>
  <mergeCells count="27">
    <mergeCell ref="A36:B36"/>
    <mergeCell ref="A37:B37"/>
    <mergeCell ref="A39:B39"/>
    <mergeCell ref="A26:C26"/>
    <mergeCell ref="H4:M4"/>
    <mergeCell ref="A13:B13"/>
    <mergeCell ref="A16:B16"/>
    <mergeCell ref="A18:B18"/>
    <mergeCell ref="A17:B17"/>
    <mergeCell ref="A33:B33"/>
    <mergeCell ref="A14:B14"/>
    <mergeCell ref="A1:R1"/>
    <mergeCell ref="A3:R3"/>
    <mergeCell ref="A30:B30"/>
    <mergeCell ref="A32:B32"/>
    <mergeCell ref="A35:B35"/>
    <mergeCell ref="E4:G4"/>
    <mergeCell ref="N4:R4"/>
    <mergeCell ref="H23:M23"/>
    <mergeCell ref="N23:R23"/>
    <mergeCell ref="A24:C24"/>
    <mergeCell ref="A20:B20"/>
    <mergeCell ref="A7:C7"/>
    <mergeCell ref="A5:C5"/>
    <mergeCell ref="A28:B28"/>
    <mergeCell ref="A9:B9"/>
    <mergeCell ref="A11:B11"/>
  </mergeCells>
  <pageMargins left="0.39370078740157483" right="0.39370078740157483" top="0.74803149606299213" bottom="0.74803149606299213" header="0.31496062992125984" footer="0.31496062992125984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showGridLines="0" workbookViewId="0">
      <selection activeCell="A3" sqref="A3:O3"/>
    </sheetView>
  </sheetViews>
  <sheetFormatPr defaultRowHeight="15" x14ac:dyDescent="0.25"/>
  <cols>
    <col min="1" max="1" width="45.42578125" customWidth="1"/>
    <col min="2" max="6" width="17.7109375" hidden="1" customWidth="1"/>
    <col min="7" max="8" width="9.85546875" hidden="1" customWidth="1"/>
    <col min="9" max="9" width="9.7109375" hidden="1" customWidth="1"/>
    <col min="10" max="10" width="0" hidden="1" customWidth="1"/>
    <col min="11" max="15" width="16.28515625" customWidth="1"/>
  </cols>
  <sheetData>
    <row r="1" spans="1:16" ht="14.45" x14ac:dyDescent="0.3">
      <c r="A1" s="41"/>
      <c r="B1" s="41"/>
      <c r="C1" s="41"/>
      <c r="D1" s="41"/>
      <c r="F1" s="47"/>
      <c r="G1" s="47"/>
      <c r="I1" s="47"/>
      <c r="J1" s="47"/>
      <c r="K1" s="48"/>
      <c r="O1" s="15"/>
      <c r="P1" s="14"/>
    </row>
    <row r="2" spans="1:16" ht="17.45" x14ac:dyDescent="0.3">
      <c r="A2" s="27"/>
      <c r="B2" s="27"/>
      <c r="C2" s="27"/>
      <c r="D2" s="27"/>
      <c r="E2" s="27"/>
      <c r="F2" s="27"/>
      <c r="G2" s="27"/>
      <c r="H2" s="27"/>
      <c r="I2" s="28"/>
      <c r="J2" s="28"/>
      <c r="O2" s="15"/>
      <c r="P2" s="14"/>
    </row>
    <row r="3" spans="1:16" ht="15.75" customHeight="1" x14ac:dyDescent="0.25">
      <c r="A3" s="310" t="s">
        <v>74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14"/>
    </row>
    <row r="4" spans="1:16" ht="13.5" customHeight="1" x14ac:dyDescent="0.3">
      <c r="A4" s="17"/>
      <c r="B4" s="17"/>
      <c r="C4" s="17"/>
      <c r="D4" s="2"/>
      <c r="E4" s="63"/>
      <c r="F4" s="63"/>
      <c r="G4" s="63"/>
      <c r="H4" s="63"/>
      <c r="I4" s="63"/>
      <c r="J4" s="63"/>
      <c r="K4" s="63"/>
      <c r="N4" s="15"/>
      <c r="O4" s="14"/>
    </row>
    <row r="5" spans="1:16" ht="15.75" customHeight="1" x14ac:dyDescent="0.3">
      <c r="A5" s="310" t="s">
        <v>77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</row>
    <row r="6" spans="1:16" ht="14.45" hidden="1" x14ac:dyDescent="0.3">
      <c r="A6" s="17"/>
      <c r="B6" s="307" t="s">
        <v>344</v>
      </c>
      <c r="C6" s="307"/>
      <c r="D6" s="307"/>
      <c r="E6" s="307" t="s">
        <v>343</v>
      </c>
      <c r="F6" s="307"/>
      <c r="G6" s="307"/>
      <c r="H6" s="307"/>
      <c r="I6" s="307"/>
      <c r="J6" s="307"/>
      <c r="K6" s="307" t="s">
        <v>342</v>
      </c>
      <c r="L6" s="307"/>
      <c r="M6" s="307"/>
      <c r="N6" s="307"/>
      <c r="O6" s="307"/>
    </row>
    <row r="7" spans="1:16" ht="60.75" x14ac:dyDescent="0.25">
      <c r="A7" s="6" t="s">
        <v>83</v>
      </c>
      <c r="B7" s="106" t="s">
        <v>126</v>
      </c>
      <c r="C7" s="106" t="s">
        <v>73</v>
      </c>
      <c r="D7" s="106" t="s">
        <v>127</v>
      </c>
      <c r="E7" s="185" t="s">
        <v>339</v>
      </c>
      <c r="F7" s="185" t="s">
        <v>56</v>
      </c>
      <c r="G7" s="185" t="s">
        <v>57</v>
      </c>
      <c r="H7" s="185" t="s">
        <v>340</v>
      </c>
      <c r="I7" s="185" t="s">
        <v>341</v>
      </c>
      <c r="J7" s="185" t="s">
        <v>345</v>
      </c>
      <c r="K7" s="184" t="s">
        <v>479</v>
      </c>
      <c r="L7" s="184" t="s">
        <v>480</v>
      </c>
      <c r="M7" s="184" t="s">
        <v>481</v>
      </c>
      <c r="N7" s="184" t="s">
        <v>337</v>
      </c>
      <c r="O7" s="184" t="s">
        <v>482</v>
      </c>
    </row>
    <row r="8" spans="1:16" x14ac:dyDescent="0.25">
      <c r="A8" s="88">
        <v>1</v>
      </c>
      <c r="B8" s="89">
        <v>2</v>
      </c>
      <c r="C8" s="89">
        <v>3</v>
      </c>
      <c r="D8" s="89">
        <v>4</v>
      </c>
      <c r="E8" s="89">
        <v>2</v>
      </c>
      <c r="F8" s="89">
        <v>3</v>
      </c>
      <c r="G8" s="89">
        <v>4</v>
      </c>
      <c r="H8" s="89">
        <v>5</v>
      </c>
      <c r="I8" s="89" t="s">
        <v>464</v>
      </c>
      <c r="J8" s="89" t="s">
        <v>465</v>
      </c>
      <c r="K8" s="89">
        <v>2</v>
      </c>
      <c r="L8" s="89">
        <v>3</v>
      </c>
      <c r="M8" s="89">
        <v>4</v>
      </c>
      <c r="N8" s="89">
        <v>5</v>
      </c>
      <c r="O8" s="89">
        <v>6</v>
      </c>
    </row>
    <row r="9" spans="1:16" ht="23.1" customHeight="1" x14ac:dyDescent="0.25">
      <c r="A9" s="20" t="s">
        <v>35</v>
      </c>
      <c r="B9" s="21">
        <f>+B10</f>
        <v>4841322.93</v>
      </c>
      <c r="C9" s="21">
        <f>+C10</f>
        <v>0</v>
      </c>
      <c r="D9" s="21">
        <f>+D10</f>
        <v>4841322.93</v>
      </c>
      <c r="E9" s="21">
        <f t="shared" ref="E9:O9" si="0">+E10</f>
        <v>0</v>
      </c>
      <c r="F9" s="21">
        <f t="shared" si="0"/>
        <v>0</v>
      </c>
      <c r="G9" s="21">
        <f t="shared" si="0"/>
        <v>0</v>
      </c>
      <c r="H9" s="21">
        <f t="shared" si="0"/>
        <v>0</v>
      </c>
      <c r="I9" s="21"/>
      <c r="J9" s="21"/>
      <c r="K9" s="21">
        <f t="shared" si="0"/>
        <v>2945970.29</v>
      </c>
      <c r="L9" s="21">
        <f t="shared" si="0"/>
        <v>5511437</v>
      </c>
      <c r="M9" s="21">
        <f t="shared" si="0"/>
        <v>6006214</v>
      </c>
      <c r="N9" s="21">
        <f t="shared" si="0"/>
        <v>4326590</v>
      </c>
      <c r="O9" s="21">
        <f t="shared" si="0"/>
        <v>4357505</v>
      </c>
    </row>
    <row r="10" spans="1:16" ht="21.75" customHeight="1" x14ac:dyDescent="0.25">
      <c r="A10" s="64" t="s">
        <v>69</v>
      </c>
      <c r="B10" s="18">
        <f t="shared" ref="B10:O10" si="1">+B11</f>
        <v>4841322.93</v>
      </c>
      <c r="C10" s="18">
        <f>+C11</f>
        <v>0</v>
      </c>
      <c r="D10" s="18">
        <f t="shared" si="1"/>
        <v>4841322.93</v>
      </c>
      <c r="E10" s="18">
        <f t="shared" si="1"/>
        <v>0</v>
      </c>
      <c r="F10" s="18">
        <f t="shared" si="1"/>
        <v>0</v>
      </c>
      <c r="G10" s="18">
        <f t="shared" si="1"/>
        <v>0</v>
      </c>
      <c r="H10" s="18">
        <f t="shared" si="1"/>
        <v>0</v>
      </c>
      <c r="I10" s="18"/>
      <c r="J10" s="18"/>
      <c r="K10" s="18">
        <f t="shared" si="1"/>
        <v>2945970.29</v>
      </c>
      <c r="L10" s="18">
        <f t="shared" si="1"/>
        <v>5511437</v>
      </c>
      <c r="M10" s="18">
        <f t="shared" si="1"/>
        <v>6006214</v>
      </c>
      <c r="N10" s="18">
        <f t="shared" si="1"/>
        <v>4326590</v>
      </c>
      <c r="O10" s="18">
        <f t="shared" si="1"/>
        <v>4357505</v>
      </c>
    </row>
    <row r="11" spans="1:16" ht="25.5" x14ac:dyDescent="0.25">
      <c r="A11" s="65" t="s">
        <v>89</v>
      </c>
      <c r="B11" s="66">
        <f>'Račun prihoda i rashoda '!D25</f>
        <v>4841322.93</v>
      </c>
      <c r="C11" s="66">
        <f>+D11-B11</f>
        <v>0</v>
      </c>
      <c r="D11" s="66">
        <f>'Račun prihoda i rashoda '!F25</f>
        <v>4841322.93</v>
      </c>
      <c r="E11" s="66">
        <f>'Račun prihoda i rashoda '!G25</f>
        <v>0</v>
      </c>
      <c r="F11" s="66">
        <f>'Račun prihoda i rashoda '!H25</f>
        <v>0</v>
      </c>
      <c r="G11" s="66">
        <f>'Račun prihoda i rashoda '!I25</f>
        <v>0</v>
      </c>
      <c r="H11" s="66">
        <f>'Račun prihoda i rashoda '!J25</f>
        <v>0</v>
      </c>
      <c r="I11" s="66"/>
      <c r="J11" s="66"/>
      <c r="K11" s="66">
        <f>'Račun prihoda i rashoda '!M25</f>
        <v>2945970.29</v>
      </c>
      <c r="L11" s="66">
        <f>'Račun prihoda i rashoda '!N25</f>
        <v>5511437</v>
      </c>
      <c r="M11" s="66">
        <f>'Račun prihoda i rashoda '!O25</f>
        <v>6006214</v>
      </c>
      <c r="N11" s="66">
        <f>'Račun prihoda i rashoda '!P25</f>
        <v>4326590</v>
      </c>
      <c r="O11" s="66">
        <f>'Račun prihoda i rashoda '!Q25</f>
        <v>4357505</v>
      </c>
    </row>
    <row r="12" spans="1:16" ht="14.45" x14ac:dyDescent="0.3">
      <c r="A12" s="5"/>
      <c r="B12" s="23"/>
      <c r="C12" s="24"/>
    </row>
  </sheetData>
  <mergeCells count="5">
    <mergeCell ref="B6:D6"/>
    <mergeCell ref="E6:J6"/>
    <mergeCell ref="K6:O6"/>
    <mergeCell ref="A3:O3"/>
    <mergeCell ref="A5:O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showGridLines="0" zoomScale="80" zoomScaleNormal="80" workbookViewId="0">
      <selection activeCell="A3" sqref="A3:Q3"/>
    </sheetView>
  </sheetViews>
  <sheetFormatPr defaultRowHeight="15" x14ac:dyDescent="0.25"/>
  <cols>
    <col min="1" max="1" width="5.7109375" customWidth="1"/>
    <col min="2" max="2" width="8.7109375" customWidth="1"/>
    <col min="3" max="3" width="50.7109375" customWidth="1"/>
    <col min="4" max="6" width="17.7109375" hidden="1" customWidth="1"/>
    <col min="7" max="8" width="9.85546875" hidden="1" customWidth="1"/>
    <col min="9" max="9" width="9.7109375" hidden="1" customWidth="1"/>
    <col min="10" max="12" width="0" hidden="1" customWidth="1"/>
    <col min="13" max="17" width="12.7109375" customWidth="1"/>
  </cols>
  <sheetData>
    <row r="1" spans="1:17" ht="14.45" x14ac:dyDescent="0.3">
      <c r="A1" s="41"/>
      <c r="B1" s="41"/>
      <c r="C1" s="41"/>
      <c r="D1" s="41"/>
      <c r="F1" s="47"/>
      <c r="G1" s="47"/>
      <c r="I1" s="47"/>
      <c r="J1" s="47"/>
      <c r="K1" s="48"/>
      <c r="O1" s="15"/>
      <c r="P1" s="14"/>
    </row>
    <row r="2" spans="1:17" ht="17.45" x14ac:dyDescent="0.3">
      <c r="A2" s="27"/>
      <c r="B2" s="27"/>
      <c r="C2" s="27"/>
      <c r="D2" s="27"/>
      <c r="E2" s="27"/>
      <c r="F2" s="27"/>
      <c r="G2" s="27"/>
      <c r="H2" s="27"/>
      <c r="I2" s="28"/>
      <c r="J2" s="28"/>
      <c r="O2" s="15"/>
      <c r="P2" s="14"/>
    </row>
    <row r="3" spans="1:17" ht="15.75" customHeight="1" x14ac:dyDescent="0.25">
      <c r="A3" s="310" t="s">
        <v>121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</row>
    <row r="4" spans="1:17" ht="13.5" customHeight="1" x14ac:dyDescent="0.3">
      <c r="A4" s="17"/>
      <c r="B4" s="17"/>
      <c r="C4" s="17"/>
      <c r="D4" s="2"/>
      <c r="E4" s="63"/>
      <c r="F4" s="63"/>
      <c r="G4" s="63"/>
      <c r="H4" s="63"/>
      <c r="I4" s="63"/>
      <c r="J4" s="63"/>
      <c r="K4" s="63"/>
      <c r="N4" s="15"/>
      <c r="O4" s="14"/>
    </row>
    <row r="5" spans="1:17" ht="15.75" customHeight="1" x14ac:dyDescent="0.25">
      <c r="A5" s="310" t="s">
        <v>123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</row>
    <row r="6" spans="1:17" ht="14.45" hidden="1" x14ac:dyDescent="0.3">
      <c r="A6" s="17"/>
      <c r="B6" s="17"/>
      <c r="C6" s="17"/>
      <c r="D6" s="307" t="s">
        <v>344</v>
      </c>
      <c r="E6" s="307"/>
      <c r="F6" s="307"/>
      <c r="G6" s="307" t="s">
        <v>343</v>
      </c>
      <c r="H6" s="307"/>
      <c r="I6" s="307"/>
      <c r="J6" s="307"/>
      <c r="K6" s="307"/>
      <c r="L6" s="307"/>
      <c r="M6" s="307" t="s">
        <v>342</v>
      </c>
      <c r="N6" s="307"/>
      <c r="O6" s="307"/>
      <c r="P6" s="307"/>
      <c r="Q6" s="307"/>
    </row>
    <row r="7" spans="1:17" ht="69.75" customHeight="1" x14ac:dyDescent="0.25">
      <c r="A7" s="29" t="s">
        <v>14</v>
      </c>
      <c r="B7" s="29" t="s">
        <v>15</v>
      </c>
      <c r="C7" s="7" t="s">
        <v>26</v>
      </c>
      <c r="D7" s="106" t="s">
        <v>126</v>
      </c>
      <c r="E7" s="106" t="s">
        <v>73</v>
      </c>
      <c r="F7" s="106" t="s">
        <v>127</v>
      </c>
      <c r="G7" s="185" t="s">
        <v>339</v>
      </c>
      <c r="H7" s="185" t="s">
        <v>56</v>
      </c>
      <c r="I7" s="185" t="s">
        <v>57</v>
      </c>
      <c r="J7" s="185" t="s">
        <v>340</v>
      </c>
      <c r="K7" s="185" t="s">
        <v>341</v>
      </c>
      <c r="L7" s="185" t="s">
        <v>345</v>
      </c>
      <c r="M7" s="184" t="s">
        <v>479</v>
      </c>
      <c r="N7" s="184" t="s">
        <v>480</v>
      </c>
      <c r="O7" s="184" t="s">
        <v>481</v>
      </c>
      <c r="P7" s="184" t="s">
        <v>337</v>
      </c>
      <c r="Q7" s="184" t="s">
        <v>482</v>
      </c>
    </row>
    <row r="8" spans="1:17" ht="21.75" customHeight="1" x14ac:dyDescent="0.3">
      <c r="A8" s="31">
        <v>1</v>
      </c>
      <c r="B8" s="31">
        <v>2</v>
      </c>
      <c r="C8" s="12">
        <v>3</v>
      </c>
      <c r="D8" s="12">
        <v>4</v>
      </c>
      <c r="E8" s="12">
        <v>5</v>
      </c>
      <c r="F8" s="12">
        <v>6</v>
      </c>
      <c r="G8" s="12">
        <v>4</v>
      </c>
      <c r="H8" s="12">
        <v>5</v>
      </c>
      <c r="I8" s="12">
        <v>6</v>
      </c>
      <c r="J8" s="12">
        <v>7</v>
      </c>
      <c r="K8" s="72" t="s">
        <v>462</v>
      </c>
      <c r="L8" s="72" t="s">
        <v>463</v>
      </c>
      <c r="M8" s="12">
        <v>4</v>
      </c>
      <c r="N8" s="12">
        <v>5</v>
      </c>
      <c r="O8" s="12">
        <v>6</v>
      </c>
      <c r="P8" s="12">
        <v>7</v>
      </c>
      <c r="Q8" s="12">
        <v>8</v>
      </c>
    </row>
    <row r="9" spans="1:17" ht="22.5" customHeight="1" x14ac:dyDescent="0.3">
      <c r="A9" s="33"/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1:17" ht="25.5" customHeight="1" x14ac:dyDescent="0.3">
      <c r="A10" s="37"/>
      <c r="B10" s="38"/>
      <c r="C10" s="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ht="21.75" customHeight="1" x14ac:dyDescent="0.3">
      <c r="A11" s="44"/>
      <c r="B11" s="44"/>
      <c r="C11" s="45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1:17" ht="14.45" x14ac:dyDescent="0.3">
      <c r="A12" s="46"/>
      <c r="B12" s="46"/>
      <c r="C12" s="47"/>
      <c r="D12" s="47"/>
      <c r="E12" s="47"/>
      <c r="F12" s="47"/>
    </row>
    <row r="13" spans="1:17" ht="14.45" x14ac:dyDescent="0.3">
      <c r="A13" s="41"/>
      <c r="B13" s="41"/>
      <c r="D13" s="48"/>
      <c r="E13" s="48"/>
      <c r="F13" s="48"/>
    </row>
    <row r="14" spans="1:17" ht="31.9" hidden="1" x14ac:dyDescent="0.3">
      <c r="A14" s="29" t="s">
        <v>14</v>
      </c>
      <c r="B14" s="29" t="s">
        <v>15</v>
      </c>
      <c r="C14" s="7" t="s">
        <v>4</v>
      </c>
      <c r="D14" s="30" t="s">
        <v>56</v>
      </c>
      <c r="E14" s="77" t="s">
        <v>73</v>
      </c>
      <c r="F14" s="30" t="s">
        <v>57</v>
      </c>
    </row>
    <row r="15" spans="1:17" ht="14.45" hidden="1" x14ac:dyDescent="0.3">
      <c r="A15" s="31">
        <v>1</v>
      </c>
      <c r="B15" s="31">
        <v>2</v>
      </c>
      <c r="C15" s="12">
        <v>3</v>
      </c>
      <c r="D15" s="12">
        <v>4</v>
      </c>
      <c r="E15" s="12">
        <v>5</v>
      </c>
      <c r="F15" s="12">
        <v>6</v>
      </c>
    </row>
    <row r="16" spans="1:17" ht="25.5" hidden="1" customHeight="1" x14ac:dyDescent="0.3">
      <c r="A16" s="33">
        <v>5</v>
      </c>
      <c r="B16" s="34"/>
      <c r="C16" s="35" t="s">
        <v>122</v>
      </c>
      <c r="D16" s="36">
        <f>+D17</f>
        <v>0</v>
      </c>
      <c r="E16" s="36">
        <f t="shared" ref="E16" si="0">+E17</f>
        <v>0</v>
      </c>
      <c r="F16" s="36">
        <f t="shared" ref="F16" si="1">+F17</f>
        <v>0</v>
      </c>
    </row>
    <row r="17" spans="1:6" ht="25.5" hidden="1" customHeight="1" x14ac:dyDescent="0.3">
      <c r="A17" s="37"/>
      <c r="B17" s="38"/>
      <c r="C17" s="8"/>
      <c r="D17" s="39">
        <v>0</v>
      </c>
      <c r="E17" s="39">
        <v>0</v>
      </c>
      <c r="F17" s="39">
        <v>0</v>
      </c>
    </row>
    <row r="18" spans="1:6" ht="21.75" hidden="1" customHeight="1" x14ac:dyDescent="0.3">
      <c r="A18" s="44"/>
      <c r="B18" s="44"/>
      <c r="C18" s="45" t="s">
        <v>124</v>
      </c>
      <c r="D18" s="43">
        <f>+D16</f>
        <v>0</v>
      </c>
      <c r="E18" s="43">
        <f t="shared" ref="E18:F18" si="2">+E16</f>
        <v>0</v>
      </c>
      <c r="F18" s="43">
        <f t="shared" si="2"/>
        <v>0</v>
      </c>
    </row>
    <row r="19" spans="1:6" ht="14.45" hidden="1" x14ac:dyDescent="0.3"/>
  </sheetData>
  <mergeCells count="5">
    <mergeCell ref="D6:F6"/>
    <mergeCell ref="G6:L6"/>
    <mergeCell ref="M6:Q6"/>
    <mergeCell ref="A3:Q3"/>
    <mergeCell ref="A5:Q5"/>
  </mergeCells>
  <pageMargins left="0.7" right="0.7" top="0.75" bottom="0.75" header="0.3" footer="0.3"/>
  <pageSetup paperSize="9" scale="6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showGridLines="0" zoomScale="80" zoomScaleNormal="80" workbookViewId="0">
      <selection activeCell="A3" sqref="A3:Q3"/>
    </sheetView>
  </sheetViews>
  <sheetFormatPr defaultRowHeight="15" x14ac:dyDescent="0.25"/>
  <cols>
    <col min="1" max="1" width="5.7109375" customWidth="1"/>
    <col min="2" max="2" width="8.7109375" customWidth="1"/>
    <col min="3" max="3" width="50.7109375" customWidth="1"/>
    <col min="4" max="6" width="17.7109375" hidden="1" customWidth="1"/>
    <col min="7" max="8" width="9.85546875" hidden="1" customWidth="1"/>
    <col min="9" max="9" width="9.7109375" hidden="1" customWidth="1"/>
    <col min="10" max="12" width="0" hidden="1" customWidth="1"/>
    <col min="13" max="17" width="16.7109375" customWidth="1"/>
  </cols>
  <sheetData>
    <row r="1" spans="1:17" ht="14.45" x14ac:dyDescent="0.3">
      <c r="A1" s="41"/>
      <c r="B1" s="41"/>
      <c r="C1" s="41"/>
      <c r="D1" s="41"/>
      <c r="F1" s="47"/>
      <c r="G1" s="47"/>
      <c r="I1" s="47"/>
      <c r="J1" s="47"/>
      <c r="K1" s="48"/>
      <c r="O1" s="15"/>
      <c r="P1" s="14"/>
    </row>
    <row r="2" spans="1:17" ht="17.45" x14ac:dyDescent="0.3">
      <c r="A2" s="27"/>
      <c r="B2" s="27"/>
      <c r="C2" s="27"/>
      <c r="D2" s="27"/>
      <c r="E2" s="27"/>
      <c r="F2" s="27"/>
      <c r="G2" s="27"/>
      <c r="H2" s="27"/>
      <c r="I2" s="28"/>
      <c r="J2" s="28"/>
      <c r="O2" s="15"/>
      <c r="P2" s="14"/>
    </row>
    <row r="3" spans="1:17" ht="15.75" customHeight="1" x14ac:dyDescent="0.25">
      <c r="A3" s="310" t="s">
        <v>121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</row>
    <row r="4" spans="1:17" ht="13.5" customHeight="1" x14ac:dyDescent="0.3">
      <c r="A4" s="17"/>
      <c r="B4" s="17"/>
      <c r="C4" s="17"/>
      <c r="D4" s="2"/>
      <c r="E4" s="63"/>
      <c r="F4" s="63"/>
      <c r="G4" s="63"/>
      <c r="H4" s="63"/>
      <c r="I4" s="63"/>
      <c r="J4" s="63"/>
      <c r="K4" s="63"/>
      <c r="N4" s="15"/>
      <c r="O4" s="14"/>
    </row>
    <row r="5" spans="1:17" ht="15.75" customHeight="1" x14ac:dyDescent="0.25">
      <c r="A5" s="310" t="s">
        <v>125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</row>
    <row r="6" spans="1:17" ht="14.45" hidden="1" x14ac:dyDescent="0.3">
      <c r="A6" s="17"/>
      <c r="B6" s="17"/>
      <c r="C6" s="17"/>
      <c r="D6" s="307" t="s">
        <v>344</v>
      </c>
      <c r="E6" s="307"/>
      <c r="F6" s="307"/>
      <c r="G6" s="307" t="s">
        <v>343</v>
      </c>
      <c r="H6" s="307"/>
      <c r="I6" s="307"/>
      <c r="J6" s="307"/>
      <c r="K6" s="307"/>
      <c r="L6" s="307"/>
      <c r="M6" s="307" t="s">
        <v>342</v>
      </c>
      <c r="N6" s="307"/>
      <c r="O6" s="307"/>
      <c r="P6" s="307"/>
      <c r="Q6" s="307"/>
    </row>
    <row r="7" spans="1:17" ht="69.75" customHeight="1" x14ac:dyDescent="0.25">
      <c r="A7" s="29" t="s">
        <v>14</v>
      </c>
      <c r="B7" s="29" t="s">
        <v>15</v>
      </c>
      <c r="C7" s="7" t="s">
        <v>26</v>
      </c>
      <c r="D7" s="106" t="s">
        <v>126</v>
      </c>
      <c r="E7" s="106" t="s">
        <v>73</v>
      </c>
      <c r="F7" s="106" t="s">
        <v>127</v>
      </c>
      <c r="G7" s="185" t="s">
        <v>339</v>
      </c>
      <c r="H7" s="185" t="s">
        <v>56</v>
      </c>
      <c r="I7" s="185" t="s">
        <v>57</v>
      </c>
      <c r="J7" s="185" t="s">
        <v>340</v>
      </c>
      <c r="K7" s="185" t="s">
        <v>341</v>
      </c>
      <c r="L7" s="185" t="s">
        <v>345</v>
      </c>
      <c r="M7" s="184" t="s">
        <v>479</v>
      </c>
      <c r="N7" s="184" t="s">
        <v>480</v>
      </c>
      <c r="O7" s="184" t="s">
        <v>481</v>
      </c>
      <c r="P7" s="184" t="s">
        <v>337</v>
      </c>
      <c r="Q7" s="184" t="s">
        <v>482</v>
      </c>
    </row>
    <row r="8" spans="1:17" ht="21.75" customHeight="1" x14ac:dyDescent="0.3">
      <c r="A8" s="31">
        <v>1</v>
      </c>
      <c r="B8" s="31">
        <v>2</v>
      </c>
      <c r="C8" s="12">
        <v>3</v>
      </c>
      <c r="D8" s="12">
        <v>4</v>
      </c>
      <c r="E8" s="12">
        <v>5</v>
      </c>
      <c r="F8" s="12">
        <v>6</v>
      </c>
      <c r="G8" s="12">
        <v>4</v>
      </c>
      <c r="H8" s="12">
        <v>5</v>
      </c>
      <c r="I8" s="12">
        <v>6</v>
      </c>
      <c r="J8" s="12">
        <v>7</v>
      </c>
      <c r="K8" s="72" t="s">
        <v>462</v>
      </c>
      <c r="L8" s="72" t="s">
        <v>463</v>
      </c>
      <c r="M8" s="12">
        <v>4</v>
      </c>
      <c r="N8" s="12">
        <v>5</v>
      </c>
      <c r="O8" s="12">
        <v>6</v>
      </c>
      <c r="P8" s="12">
        <v>7</v>
      </c>
      <c r="Q8" s="12">
        <v>8</v>
      </c>
    </row>
    <row r="9" spans="1:17" ht="22.5" customHeight="1" x14ac:dyDescent="0.3">
      <c r="A9" s="33"/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1:17" ht="25.5" customHeight="1" x14ac:dyDescent="0.3">
      <c r="A10" s="37"/>
      <c r="B10" s="38"/>
      <c r="C10" s="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ht="21.75" customHeight="1" x14ac:dyDescent="0.3">
      <c r="A11" s="44"/>
      <c r="B11" s="44"/>
      <c r="C11" s="45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1:17" ht="14.45" x14ac:dyDescent="0.3">
      <c r="A12" s="46"/>
      <c r="B12" s="46"/>
      <c r="C12" s="47"/>
      <c r="D12" s="47"/>
      <c r="E12" s="47"/>
      <c r="F12" s="47"/>
    </row>
    <row r="13" spans="1:17" ht="14.45" x14ac:dyDescent="0.3">
      <c r="A13" s="41"/>
      <c r="B13" s="41"/>
      <c r="D13" s="48"/>
      <c r="E13" s="48"/>
      <c r="F13" s="48"/>
    </row>
    <row r="14" spans="1:17" ht="31.9" hidden="1" x14ac:dyDescent="0.3">
      <c r="A14" s="29" t="s">
        <v>14</v>
      </c>
      <c r="B14" s="29" t="s">
        <v>15</v>
      </c>
      <c r="C14" s="7" t="s">
        <v>4</v>
      </c>
      <c r="D14" s="30" t="s">
        <v>56</v>
      </c>
      <c r="E14" s="77" t="s">
        <v>73</v>
      </c>
      <c r="F14" s="30" t="s">
        <v>57</v>
      </c>
    </row>
    <row r="15" spans="1:17" ht="14.45" hidden="1" x14ac:dyDescent="0.3">
      <c r="A15" s="31">
        <v>1</v>
      </c>
      <c r="B15" s="31">
        <v>2</v>
      </c>
      <c r="C15" s="12">
        <v>3</v>
      </c>
      <c r="D15" s="12">
        <v>4</v>
      </c>
      <c r="E15" s="12">
        <v>5</v>
      </c>
      <c r="F15" s="12">
        <v>6</v>
      </c>
    </row>
    <row r="16" spans="1:17" ht="25.5" hidden="1" customHeight="1" x14ac:dyDescent="0.3">
      <c r="A16" s="33">
        <v>5</v>
      </c>
      <c r="B16" s="34"/>
      <c r="C16" s="35" t="s">
        <v>122</v>
      </c>
      <c r="D16" s="36">
        <f>+D17</f>
        <v>0</v>
      </c>
      <c r="E16" s="36">
        <f t="shared" ref="E16:F16" si="0">+E17</f>
        <v>0</v>
      </c>
      <c r="F16" s="36">
        <f t="shared" si="0"/>
        <v>0</v>
      </c>
    </row>
    <row r="17" spans="1:6" ht="25.5" hidden="1" customHeight="1" x14ac:dyDescent="0.3">
      <c r="A17" s="37"/>
      <c r="B17" s="38"/>
      <c r="C17" s="8"/>
      <c r="D17" s="39">
        <v>0</v>
      </c>
      <c r="E17" s="39">
        <v>0</v>
      </c>
      <c r="F17" s="39">
        <v>0</v>
      </c>
    </row>
    <row r="18" spans="1:6" ht="21.75" hidden="1" customHeight="1" x14ac:dyDescent="0.3">
      <c r="A18" s="44"/>
      <c r="B18" s="44"/>
      <c r="C18" s="45" t="s">
        <v>124</v>
      </c>
      <c r="D18" s="43">
        <f>+D16</f>
        <v>0</v>
      </c>
      <c r="E18" s="43">
        <f t="shared" ref="E18:F18" si="1">+E16</f>
        <v>0</v>
      </c>
      <c r="F18" s="43">
        <f t="shared" si="1"/>
        <v>0</v>
      </c>
    </row>
    <row r="19" spans="1:6" ht="14.45" hidden="1" x14ac:dyDescent="0.3"/>
  </sheetData>
  <mergeCells count="5">
    <mergeCell ref="D6:F6"/>
    <mergeCell ref="G6:L6"/>
    <mergeCell ref="M6:Q6"/>
    <mergeCell ref="A3:Q3"/>
    <mergeCell ref="A5:Q5"/>
  </mergeCells>
  <pageMargins left="0.7" right="0.7" top="0.75" bottom="0.75" header="0.3" footer="0.3"/>
  <pageSetup paperSize="9" scale="5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showGridLines="0" workbookViewId="0">
      <selection activeCell="T10" sqref="T10"/>
    </sheetView>
  </sheetViews>
  <sheetFormatPr defaultRowHeight="15" x14ac:dyDescent="0.25"/>
  <cols>
    <col min="1" max="3" width="4.42578125" customWidth="1"/>
    <col min="4" max="4" width="56.28515625" customWidth="1"/>
    <col min="5" max="7" width="15.85546875" hidden="1" customWidth="1"/>
    <col min="8" max="9" width="9.85546875" hidden="1" customWidth="1"/>
    <col min="10" max="10" width="9.7109375" hidden="1" customWidth="1"/>
    <col min="11" max="13" width="0" hidden="1" customWidth="1"/>
  </cols>
  <sheetData>
    <row r="1" spans="1:18" ht="14.45" x14ac:dyDescent="0.3">
      <c r="A1" s="41"/>
      <c r="B1" s="41"/>
      <c r="C1" s="41"/>
      <c r="D1" s="41"/>
      <c r="E1" s="41"/>
      <c r="G1" s="47"/>
      <c r="H1" s="47"/>
      <c r="J1" s="47"/>
      <c r="K1" s="47"/>
      <c r="L1" s="48"/>
      <c r="P1" s="15"/>
      <c r="Q1" s="14"/>
    </row>
    <row r="2" spans="1:18" ht="17.45" x14ac:dyDescent="0.3">
      <c r="A2" s="27"/>
      <c r="B2" s="27"/>
      <c r="C2" s="27"/>
      <c r="D2" s="27"/>
      <c r="E2" s="27"/>
      <c r="F2" s="27"/>
      <c r="G2" s="27"/>
      <c r="H2" s="27"/>
      <c r="I2" s="27"/>
      <c r="J2" s="28"/>
      <c r="K2" s="28"/>
      <c r="P2" s="15"/>
      <c r="Q2" s="14"/>
    </row>
    <row r="3" spans="1:18" ht="15.75" customHeight="1" x14ac:dyDescent="0.3">
      <c r="A3" s="310"/>
      <c r="B3" s="310"/>
      <c r="C3" s="310"/>
      <c r="D3" s="310"/>
      <c r="E3" s="310"/>
      <c r="F3" s="310"/>
      <c r="G3" s="310"/>
      <c r="H3" s="63"/>
      <c r="I3" s="63"/>
      <c r="J3" s="63"/>
      <c r="K3" s="63"/>
      <c r="L3" s="63"/>
      <c r="M3" s="63"/>
      <c r="P3" s="15"/>
      <c r="Q3" s="14"/>
    </row>
    <row r="4" spans="1:18" ht="13.5" customHeight="1" x14ac:dyDescent="0.3">
      <c r="A4" s="17"/>
      <c r="B4" s="17"/>
      <c r="C4" s="17"/>
      <c r="D4" s="17"/>
      <c r="E4" s="2"/>
      <c r="F4" s="63"/>
      <c r="G4" s="63"/>
      <c r="H4" s="63"/>
      <c r="I4" s="63"/>
      <c r="J4" s="63"/>
      <c r="K4" s="63"/>
      <c r="L4" s="63"/>
      <c r="O4" s="15"/>
      <c r="P4" s="14"/>
    </row>
    <row r="5" spans="1:18" ht="15.75" customHeight="1" x14ac:dyDescent="0.25">
      <c r="A5" s="310" t="s">
        <v>96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</row>
    <row r="6" spans="1:18" ht="15.75" customHeight="1" x14ac:dyDescent="0.3">
      <c r="A6" s="26"/>
      <c r="B6" s="26"/>
      <c r="C6" s="26"/>
      <c r="D6" s="26"/>
      <c r="E6" s="26"/>
      <c r="F6" s="26"/>
      <c r="G6" s="26"/>
      <c r="H6" s="2"/>
      <c r="I6" s="2"/>
      <c r="J6" s="2"/>
    </row>
    <row r="7" spans="1:18" x14ac:dyDescent="0.25">
      <c r="A7" s="17"/>
      <c r="B7" s="17"/>
      <c r="C7" s="17"/>
      <c r="D7" s="17"/>
      <c r="E7" s="307" t="s">
        <v>344</v>
      </c>
      <c r="F7" s="307"/>
      <c r="G7" s="307"/>
      <c r="H7" s="307" t="s">
        <v>343</v>
      </c>
      <c r="I7" s="307"/>
      <c r="J7" s="307"/>
      <c r="K7" s="307"/>
      <c r="L7" s="307"/>
      <c r="M7" s="307"/>
      <c r="N7" s="307" t="s">
        <v>342</v>
      </c>
      <c r="O7" s="307"/>
      <c r="P7" s="307"/>
      <c r="Q7" s="307"/>
      <c r="R7" s="307"/>
    </row>
    <row r="8" spans="1:18" ht="68.25" customHeight="1" x14ac:dyDescent="0.25">
      <c r="A8" s="29" t="s">
        <v>14</v>
      </c>
      <c r="B8" s="29" t="s">
        <v>15</v>
      </c>
      <c r="C8" s="29" t="s">
        <v>92</v>
      </c>
      <c r="D8" s="7" t="s">
        <v>83</v>
      </c>
      <c r="E8" s="106" t="s">
        <v>126</v>
      </c>
      <c r="F8" s="106" t="s">
        <v>73</v>
      </c>
      <c r="G8" s="106" t="s">
        <v>127</v>
      </c>
      <c r="H8" s="185" t="s">
        <v>339</v>
      </c>
      <c r="I8" s="185" t="s">
        <v>56</v>
      </c>
      <c r="J8" s="185" t="s">
        <v>57</v>
      </c>
      <c r="K8" s="185" t="s">
        <v>340</v>
      </c>
      <c r="L8" s="185" t="s">
        <v>341</v>
      </c>
      <c r="M8" s="185" t="s">
        <v>345</v>
      </c>
      <c r="N8" s="184" t="s">
        <v>338</v>
      </c>
      <c r="O8" s="184" t="s">
        <v>334</v>
      </c>
      <c r="P8" s="184" t="s">
        <v>335</v>
      </c>
      <c r="Q8" s="184" t="s">
        <v>336</v>
      </c>
      <c r="R8" s="184" t="s">
        <v>337</v>
      </c>
    </row>
    <row r="9" spans="1:18" ht="14.45" x14ac:dyDescent="0.3">
      <c r="A9" s="31">
        <v>1</v>
      </c>
      <c r="B9" s="31">
        <v>2</v>
      </c>
      <c r="C9" s="31">
        <v>3</v>
      </c>
      <c r="D9" s="12">
        <v>4</v>
      </c>
      <c r="E9" s="12">
        <v>5</v>
      </c>
      <c r="F9" s="12">
        <v>6</v>
      </c>
      <c r="G9" s="12">
        <v>7</v>
      </c>
      <c r="H9" s="72">
        <v>5</v>
      </c>
      <c r="I9" s="72">
        <v>6</v>
      </c>
      <c r="J9" s="72">
        <v>7</v>
      </c>
      <c r="K9" s="72">
        <v>8</v>
      </c>
      <c r="L9" s="72" t="s">
        <v>460</v>
      </c>
      <c r="M9" s="72" t="s">
        <v>461</v>
      </c>
      <c r="N9" s="72">
        <v>5</v>
      </c>
      <c r="O9" s="72">
        <v>6</v>
      </c>
      <c r="P9" s="72">
        <v>7</v>
      </c>
      <c r="Q9" s="72">
        <v>8</v>
      </c>
      <c r="R9" s="72">
        <v>9</v>
      </c>
    </row>
    <row r="10" spans="1:18" ht="23.1" customHeight="1" x14ac:dyDescent="0.3">
      <c r="A10" s="95">
        <v>9</v>
      </c>
      <c r="B10" s="96"/>
      <c r="C10" s="96"/>
      <c r="D10" s="97" t="s">
        <v>91</v>
      </c>
      <c r="E10" s="98">
        <f>+E11</f>
        <v>1776033</v>
      </c>
      <c r="F10" s="98">
        <f t="shared" ref="F10:O10" si="0">+F11</f>
        <v>0</v>
      </c>
      <c r="G10" s="98">
        <f t="shared" si="0"/>
        <v>1776033</v>
      </c>
      <c r="H10" s="98">
        <f t="shared" si="0"/>
        <v>0</v>
      </c>
      <c r="I10" s="98">
        <f t="shared" si="0"/>
        <v>0</v>
      </c>
      <c r="J10" s="98">
        <f t="shared" si="0"/>
        <v>0</v>
      </c>
      <c r="K10" s="98">
        <f t="shared" si="0"/>
        <v>0</v>
      </c>
      <c r="L10" s="98"/>
      <c r="M10" s="98"/>
      <c r="N10" s="98">
        <f t="shared" si="0"/>
        <v>0</v>
      </c>
      <c r="O10" s="98">
        <f t="shared" si="0"/>
        <v>0</v>
      </c>
      <c r="P10" s="98">
        <f>+P11</f>
        <v>0</v>
      </c>
      <c r="Q10" s="98">
        <f t="shared" ref="Q10:R10" si="1">+Q11</f>
        <v>0</v>
      </c>
      <c r="R10" s="98">
        <f t="shared" si="1"/>
        <v>0</v>
      </c>
    </row>
    <row r="11" spans="1:18" ht="21.75" customHeight="1" x14ac:dyDescent="0.3">
      <c r="A11" s="90"/>
      <c r="B11" s="13">
        <v>92</v>
      </c>
      <c r="C11" s="13"/>
      <c r="D11" s="93" t="s">
        <v>93</v>
      </c>
      <c r="E11" s="94">
        <f>+E12+E13</f>
        <v>1776033</v>
      </c>
      <c r="F11" s="94">
        <f t="shared" ref="F11:O11" si="2">+F12+F13</f>
        <v>0</v>
      </c>
      <c r="G11" s="94">
        <f t="shared" si="2"/>
        <v>1776033</v>
      </c>
      <c r="H11" s="94">
        <f t="shared" si="2"/>
        <v>0</v>
      </c>
      <c r="I11" s="94">
        <f t="shared" si="2"/>
        <v>0</v>
      </c>
      <c r="J11" s="94">
        <f t="shared" si="2"/>
        <v>0</v>
      </c>
      <c r="K11" s="94">
        <f t="shared" si="2"/>
        <v>0</v>
      </c>
      <c r="L11" s="94"/>
      <c r="M11" s="94"/>
      <c r="N11" s="94">
        <f t="shared" si="2"/>
        <v>0</v>
      </c>
      <c r="O11" s="94">
        <f t="shared" si="2"/>
        <v>0</v>
      </c>
      <c r="P11" s="94">
        <f>+P12+P13</f>
        <v>0</v>
      </c>
      <c r="Q11" s="94">
        <f t="shared" ref="Q11:R11" si="3">+Q12+Q13</f>
        <v>0</v>
      </c>
      <c r="R11" s="94">
        <f t="shared" si="3"/>
        <v>0</v>
      </c>
    </row>
    <row r="12" spans="1:18" ht="19.5" customHeight="1" x14ac:dyDescent="0.25">
      <c r="A12" s="90"/>
      <c r="B12" s="90"/>
      <c r="C12" s="11" t="s">
        <v>95</v>
      </c>
      <c r="D12" s="91" t="s">
        <v>62</v>
      </c>
      <c r="E12" s="40">
        <f>+'Plan prihoda-UK'!Q97</f>
        <v>336547</v>
      </c>
      <c r="F12" s="40">
        <v>0</v>
      </c>
      <c r="G12" s="40">
        <f>+'Plan prihoda-UK'!S97</f>
        <v>336547</v>
      </c>
      <c r="H12" s="40">
        <f>+'Plan prihoda-UK'!T97</f>
        <v>0</v>
      </c>
      <c r="I12" s="40">
        <f>+'Plan prihoda-UK'!U97</f>
        <v>0</v>
      </c>
      <c r="J12" s="40">
        <f>+'Plan prihoda-UK'!V97</f>
        <v>0</v>
      </c>
      <c r="K12" s="40">
        <f>+'Plan prihoda-UK'!W97</f>
        <v>0</v>
      </c>
      <c r="L12" s="40"/>
      <c r="M12" s="40"/>
      <c r="N12" s="40">
        <f>+'Plan prihoda-UK'!Z97</f>
        <v>0</v>
      </c>
      <c r="O12" s="40">
        <f>+'Plan prihoda-UK'!AA97</f>
        <v>0</v>
      </c>
      <c r="P12" s="40">
        <f>+'Plan prihoda-UK'!AB97</f>
        <v>0</v>
      </c>
      <c r="Q12" s="40">
        <f>+'Plan prihoda-UK'!AC97</f>
        <v>0</v>
      </c>
      <c r="R12" s="40">
        <f>+'Plan prihoda-UK'!AD97</f>
        <v>0</v>
      </c>
    </row>
    <row r="13" spans="1:18" ht="26.45" x14ac:dyDescent="0.3">
      <c r="A13" s="90"/>
      <c r="B13" s="90"/>
      <c r="C13" s="99" t="s">
        <v>64</v>
      </c>
      <c r="D13" s="92" t="s">
        <v>94</v>
      </c>
      <c r="E13" s="40">
        <f>+'Plan prihoda-UK'!Q95</f>
        <v>1439486</v>
      </c>
      <c r="F13" s="40">
        <v>0</v>
      </c>
      <c r="G13" s="40">
        <f>+'Plan prihoda-UK'!S95</f>
        <v>1439486</v>
      </c>
      <c r="H13" s="40">
        <f>+'Plan prihoda-UK'!T95</f>
        <v>0</v>
      </c>
      <c r="I13" s="40">
        <f>+'Plan prihoda-UK'!U95</f>
        <v>0</v>
      </c>
      <c r="J13" s="40">
        <f>+'Plan prihoda-UK'!V95</f>
        <v>0</v>
      </c>
      <c r="K13" s="40">
        <f>+'Plan prihoda-UK'!W95</f>
        <v>0</v>
      </c>
      <c r="L13" s="40"/>
      <c r="M13" s="40"/>
      <c r="N13" s="40">
        <f>+'Plan prihoda-UK'!Z95</f>
        <v>0</v>
      </c>
      <c r="O13" s="40">
        <f>+'Plan prihoda-UK'!AA95</f>
        <v>0</v>
      </c>
      <c r="P13" s="40">
        <f>+'Plan prihoda-UK'!AB95</f>
        <v>0</v>
      </c>
      <c r="Q13" s="40">
        <f>+'Plan prihoda-UK'!AC95</f>
        <v>0</v>
      </c>
      <c r="R13" s="40">
        <f>+'Plan prihoda-UK'!AD95</f>
        <v>0</v>
      </c>
    </row>
    <row r="18" spans="1:1" x14ac:dyDescent="0.25">
      <c r="A18" s="233" t="s">
        <v>457</v>
      </c>
    </row>
    <row r="19" spans="1:1" x14ac:dyDescent="0.25">
      <c r="A19" s="233" t="s">
        <v>458</v>
      </c>
    </row>
  </sheetData>
  <mergeCells count="5">
    <mergeCell ref="A3:G3"/>
    <mergeCell ref="E7:G7"/>
    <mergeCell ref="H7:M7"/>
    <mergeCell ref="N7:R7"/>
    <mergeCell ref="A5:R5"/>
  </mergeCells>
  <pageMargins left="0.39370078740157483" right="0.39370078740157483" top="0.74803149606299213" bottom="0.74803149606299213" header="0.31496062992125984" footer="0.31496062992125984"/>
  <pageSetup paperSize="9"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377"/>
  <sheetViews>
    <sheetView showGridLines="0" topLeftCell="I1" zoomScale="90" zoomScaleNormal="90" zoomScaleSheetLayoutView="90" workbookViewId="0">
      <pane ySplit="7" topLeftCell="A8" activePane="bottomLeft" state="frozen"/>
      <selection activeCell="AG11" sqref="AG11"/>
      <selection pane="bottomLeft" activeCell="Z1370" sqref="Z1370:Z1378"/>
    </sheetView>
  </sheetViews>
  <sheetFormatPr defaultColWidth="9.140625" defaultRowHeight="14.25" outlineLevelCol="1" x14ac:dyDescent="0.25"/>
  <cols>
    <col min="1" max="1" width="7.85546875" style="186" hidden="1" customWidth="1" outlineLevel="1"/>
    <col min="2" max="2" width="6.85546875" style="202" hidden="1" customWidth="1" outlineLevel="1"/>
    <col min="3" max="5" width="4.5703125" style="202" hidden="1" customWidth="1" outlineLevel="1"/>
    <col min="6" max="7" width="5.42578125" style="202" hidden="1" customWidth="1" outlineLevel="1"/>
    <col min="8" max="8" width="6.7109375" style="186" hidden="1" customWidth="1" outlineLevel="1"/>
    <col min="9" max="9" width="6.85546875" style="107" customWidth="1" collapsed="1"/>
    <col min="10" max="10" width="6.85546875" style="107" customWidth="1"/>
    <col min="11" max="11" width="5.7109375" style="107" hidden="1" customWidth="1"/>
    <col min="12" max="12" width="5.5703125" style="107" hidden="1" customWidth="1"/>
    <col min="13" max="13" width="6.5703125" style="107" hidden="1" customWidth="1"/>
    <col min="14" max="14" width="7.7109375" style="107" hidden="1" customWidth="1"/>
    <col min="15" max="15" width="6.28515625" style="164" customWidth="1"/>
    <col min="16" max="16" width="54.42578125" style="107" customWidth="1"/>
    <col min="17" max="17" width="16.42578125" style="107" hidden="1" customWidth="1"/>
    <col min="18" max="18" width="14.85546875" style="163" hidden="1" customWidth="1"/>
    <col min="19" max="19" width="17" style="67" hidden="1" customWidth="1"/>
    <col min="20" max="25" width="9.140625" style="107" hidden="1" customWidth="1"/>
    <col min="26" max="26" width="13.140625" style="239" customWidth="1"/>
    <col min="27" max="27" width="12.140625" style="239" customWidth="1"/>
    <col min="28" max="29" width="13" style="239" customWidth="1"/>
    <col min="30" max="30" width="13.140625" style="239" customWidth="1"/>
    <col min="31" max="31" width="0" style="107" hidden="1" customWidth="1"/>
    <col min="32" max="32" width="9.140625" style="107"/>
    <col min="33" max="33" width="11.7109375" style="107" customWidth="1"/>
    <col min="34" max="34" width="12" style="107" customWidth="1"/>
    <col min="35" max="16384" width="9.140625" style="107"/>
  </cols>
  <sheetData>
    <row r="1" spans="1:34" x14ac:dyDescent="0.25">
      <c r="O1" s="107"/>
    </row>
    <row r="2" spans="1:34" ht="12.75" customHeight="1" x14ac:dyDescent="0.3">
      <c r="I2" s="325" t="s">
        <v>70</v>
      </c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</row>
    <row r="3" spans="1:34" ht="17.25" customHeight="1" x14ac:dyDescent="0.25">
      <c r="K3" s="108"/>
      <c r="L3" s="108"/>
      <c r="M3" s="108"/>
      <c r="N3" s="108"/>
      <c r="O3" s="108"/>
      <c r="P3" s="108"/>
      <c r="Q3" s="108"/>
      <c r="R3" s="109"/>
      <c r="AG3" s="305"/>
    </row>
    <row r="4" spans="1:34" ht="17.25" customHeight="1" x14ac:dyDescent="0.25">
      <c r="I4" s="324" t="s">
        <v>478</v>
      </c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236">
        <f>+AE8</f>
        <v>0</v>
      </c>
      <c r="AF4" s="236"/>
      <c r="AG4" s="287"/>
    </row>
    <row r="5" spans="1:34" ht="27.75" hidden="1" customHeight="1" x14ac:dyDescent="0.25">
      <c r="I5" s="68"/>
      <c r="J5" s="68"/>
      <c r="K5" s="68"/>
      <c r="L5" s="68"/>
      <c r="M5" s="68"/>
      <c r="N5" s="68"/>
      <c r="O5" s="68"/>
      <c r="P5" s="68"/>
      <c r="Q5" s="307" t="s">
        <v>344</v>
      </c>
      <c r="R5" s="307"/>
      <c r="S5" s="307"/>
      <c r="T5" s="307" t="s">
        <v>343</v>
      </c>
      <c r="U5" s="307"/>
      <c r="V5" s="307"/>
      <c r="W5" s="307"/>
      <c r="X5" s="307"/>
      <c r="Y5" s="307"/>
      <c r="Z5" s="329" t="s">
        <v>342</v>
      </c>
      <c r="AA5" s="329"/>
      <c r="AB5" s="329"/>
      <c r="AC5" s="329"/>
      <c r="AD5" s="329"/>
    </row>
    <row r="6" spans="1:34" s="111" customFormat="1" ht="73.5" customHeight="1" x14ac:dyDescent="0.25">
      <c r="A6" s="319" t="s">
        <v>398</v>
      </c>
      <c r="B6" s="319"/>
      <c r="C6" s="319"/>
      <c r="D6" s="319"/>
      <c r="E6" s="319"/>
      <c r="F6" s="319"/>
      <c r="G6" s="319"/>
      <c r="H6" s="320"/>
      <c r="I6" s="69" t="s">
        <v>14</v>
      </c>
      <c r="J6" s="69" t="s">
        <v>15</v>
      </c>
      <c r="K6" s="69" t="s">
        <v>317</v>
      </c>
      <c r="L6" s="69" t="s">
        <v>318</v>
      </c>
      <c r="M6" s="69" t="s">
        <v>319</v>
      </c>
      <c r="N6" s="69"/>
      <c r="O6" s="70" t="s">
        <v>16</v>
      </c>
      <c r="P6" s="71" t="s">
        <v>17</v>
      </c>
      <c r="Q6" s="106" t="s">
        <v>126</v>
      </c>
      <c r="R6" s="106" t="s">
        <v>73</v>
      </c>
      <c r="S6" s="106" t="s">
        <v>127</v>
      </c>
      <c r="T6" s="185" t="s">
        <v>339</v>
      </c>
      <c r="U6" s="185" t="s">
        <v>56</v>
      </c>
      <c r="V6" s="185" t="s">
        <v>57</v>
      </c>
      <c r="W6" s="185" t="s">
        <v>340</v>
      </c>
      <c r="X6" s="185" t="s">
        <v>341</v>
      </c>
      <c r="Y6" s="185" t="s">
        <v>345</v>
      </c>
      <c r="Z6" s="184" t="s">
        <v>479</v>
      </c>
      <c r="AA6" s="184" t="s">
        <v>480</v>
      </c>
      <c r="AB6" s="184" t="s">
        <v>481</v>
      </c>
      <c r="AC6" s="184" t="s">
        <v>337</v>
      </c>
      <c r="AD6" s="184" t="s">
        <v>482</v>
      </c>
    </row>
    <row r="7" spans="1:34" s="112" customFormat="1" ht="18" customHeight="1" x14ac:dyDescent="0.25">
      <c r="A7" s="188" t="s">
        <v>357</v>
      </c>
      <c r="B7" s="202" t="s">
        <v>361</v>
      </c>
      <c r="C7" s="202" t="s">
        <v>394</v>
      </c>
      <c r="D7" s="202" t="s">
        <v>395</v>
      </c>
      <c r="E7" s="202" t="s">
        <v>399</v>
      </c>
      <c r="F7" s="202" t="s">
        <v>363</v>
      </c>
      <c r="G7" s="202" t="s">
        <v>364</v>
      </c>
      <c r="H7" s="188" t="s">
        <v>365</v>
      </c>
      <c r="I7" s="72">
        <v>1</v>
      </c>
      <c r="J7" s="72">
        <v>2</v>
      </c>
      <c r="K7" s="72"/>
      <c r="L7" s="72"/>
      <c r="M7" s="72"/>
      <c r="N7" s="72"/>
      <c r="O7" s="72">
        <v>3</v>
      </c>
      <c r="P7" s="72">
        <v>4</v>
      </c>
      <c r="Q7" s="72">
        <v>5</v>
      </c>
      <c r="R7" s="72">
        <v>5</v>
      </c>
      <c r="S7" s="72">
        <v>6</v>
      </c>
      <c r="T7" s="100">
        <v>7</v>
      </c>
      <c r="U7" s="72">
        <v>5</v>
      </c>
      <c r="V7" s="72">
        <v>6</v>
      </c>
      <c r="W7" s="72">
        <v>7</v>
      </c>
      <c r="X7" s="72">
        <v>8</v>
      </c>
      <c r="Y7" s="72" t="s">
        <v>460</v>
      </c>
      <c r="Z7" s="72">
        <v>5</v>
      </c>
      <c r="AA7" s="72">
        <v>6</v>
      </c>
      <c r="AB7" s="72">
        <v>7</v>
      </c>
      <c r="AC7" s="72">
        <v>8</v>
      </c>
      <c r="AD7" s="72">
        <v>9</v>
      </c>
    </row>
    <row r="8" spans="1:34" s="112" customFormat="1" ht="35.25" customHeight="1" x14ac:dyDescent="0.25">
      <c r="A8" s="188"/>
      <c r="B8" s="202" t="s">
        <v>362</v>
      </c>
      <c r="C8" s="202" t="s">
        <v>393</v>
      </c>
      <c r="D8" s="202" t="s">
        <v>396</v>
      </c>
      <c r="E8" s="202" t="s">
        <v>397</v>
      </c>
      <c r="F8" s="204">
        <f t="shared" ref="F8:F75" si="0">+Q8+R8+S8</f>
        <v>9618925.8599999994</v>
      </c>
      <c r="G8" s="204">
        <f>+T8+U8+V8+W8+X8+Y8</f>
        <v>0</v>
      </c>
      <c r="H8" s="205">
        <f>+Z8+AA8+AB8+AC8+AD8</f>
        <v>23147716.289999999</v>
      </c>
      <c r="I8" s="330" t="s">
        <v>98</v>
      </c>
      <c r="J8" s="331"/>
      <c r="K8" s="331"/>
      <c r="L8" s="331"/>
      <c r="M8" s="331"/>
      <c r="N8" s="331"/>
      <c r="O8" s="332"/>
      <c r="P8" s="113" t="s">
        <v>101</v>
      </c>
      <c r="Q8" s="114">
        <f t="shared" ref="Q8:Y8" si="1">+Q569+Q9+Q473+Q686+Q800+Q923+Q932+Q1068+Q1167+Q1197+Q1293+Q657</f>
        <v>4809462.93</v>
      </c>
      <c r="R8" s="114">
        <f t="shared" si="1"/>
        <v>0</v>
      </c>
      <c r="S8" s="114">
        <f t="shared" si="1"/>
        <v>4809462.93</v>
      </c>
      <c r="T8" s="114">
        <f t="shared" si="1"/>
        <v>0</v>
      </c>
      <c r="U8" s="114">
        <f t="shared" si="1"/>
        <v>0</v>
      </c>
      <c r="V8" s="114">
        <f t="shared" si="1"/>
        <v>0</v>
      </c>
      <c r="W8" s="114">
        <f t="shared" si="1"/>
        <v>0</v>
      </c>
      <c r="X8" s="114">
        <f t="shared" si="1"/>
        <v>0</v>
      </c>
      <c r="Y8" s="114">
        <f t="shared" si="1"/>
        <v>0</v>
      </c>
      <c r="Z8" s="114">
        <f>+Z569+Z9+Z473+Z686+Z800+Z923+Z932+Z1068+Z1167+Z1197+Z1293+Z657+Z642</f>
        <v>2945970.29</v>
      </c>
      <c r="AA8" s="114">
        <f>+AA569+AA9+AA473+AA686+AA800+AA923+AA932+AA1068+AA1167+AA1197+AA1293+AA657</f>
        <v>5511437</v>
      </c>
      <c r="AB8" s="114">
        <f>+AB569+AB9+AB473+AB686+AB800+AB923+AB932+AB1068+AB1167+AB1197+AB1293+AB657+AB1189</f>
        <v>6006214</v>
      </c>
      <c r="AC8" s="114">
        <f t="shared" ref="AC8:AE8" si="2">+AC569+AC9+AC473+AC686+AC800+AC923+AC932+AC1068+AC1167+AC1197+AC1293+AC657+AC1189</f>
        <v>4326590</v>
      </c>
      <c r="AD8" s="114">
        <f t="shared" si="2"/>
        <v>4357505</v>
      </c>
      <c r="AE8" s="114">
        <f t="shared" si="2"/>
        <v>0</v>
      </c>
      <c r="AF8" s="226"/>
    </row>
    <row r="9" spans="1:34" s="118" customFormat="1" ht="30" customHeight="1" x14ac:dyDescent="0.25">
      <c r="A9" s="186"/>
      <c r="B9" s="202" t="s">
        <v>362</v>
      </c>
      <c r="C9" s="202" t="s">
        <v>393</v>
      </c>
      <c r="D9" s="202" t="s">
        <v>396</v>
      </c>
      <c r="E9" s="202" t="s">
        <v>397</v>
      </c>
      <c r="F9" s="204">
        <f t="shared" si="0"/>
        <v>7194489.8599999994</v>
      </c>
      <c r="G9" s="204">
        <f t="shared" ref="G9:G75" si="3">+T9+U9+V9+W9+X9+Y9</f>
        <v>0</v>
      </c>
      <c r="H9" s="205">
        <f t="shared" ref="H9:H75" si="4">+Z9+AA9+AB9+AC9+AD9</f>
        <v>19549493.289999999</v>
      </c>
      <c r="I9" s="321" t="s">
        <v>100</v>
      </c>
      <c r="J9" s="322"/>
      <c r="K9" s="322"/>
      <c r="L9" s="322"/>
      <c r="M9" s="322"/>
      <c r="N9" s="322"/>
      <c r="O9" s="323"/>
      <c r="P9" s="115" t="s">
        <v>101</v>
      </c>
      <c r="Q9" s="116">
        <f t="shared" ref="Q9:AA9" si="5">+Q10+Q235+Q439</f>
        <v>3641244.9299999997</v>
      </c>
      <c r="R9" s="116">
        <f t="shared" si="5"/>
        <v>-44000</v>
      </c>
      <c r="S9" s="116">
        <f t="shared" si="5"/>
        <v>3597244.9299999997</v>
      </c>
      <c r="T9" s="116">
        <f t="shared" si="5"/>
        <v>0</v>
      </c>
      <c r="U9" s="116">
        <f t="shared" si="5"/>
        <v>0</v>
      </c>
      <c r="V9" s="116">
        <f t="shared" si="5"/>
        <v>0</v>
      </c>
      <c r="W9" s="116">
        <f t="shared" si="5"/>
        <v>0</v>
      </c>
      <c r="X9" s="116">
        <f t="shared" si="5"/>
        <v>0</v>
      </c>
      <c r="Y9" s="116">
        <f t="shared" si="5"/>
        <v>0</v>
      </c>
      <c r="Z9" s="116">
        <f t="shared" si="5"/>
        <v>2557593.29</v>
      </c>
      <c r="AA9" s="116">
        <f t="shared" si="5"/>
        <v>4276697</v>
      </c>
      <c r="AB9" s="116">
        <f>+AB11+AB236+AB440</f>
        <v>4493433</v>
      </c>
      <c r="AC9" s="116">
        <f>+AC11+AC236+AC440</f>
        <v>4068290</v>
      </c>
      <c r="AD9" s="116">
        <f>+AD11+AD236+AD440</f>
        <v>4153480</v>
      </c>
    </row>
    <row r="10" spans="1:34" s="197" customFormat="1" ht="21.75" customHeight="1" x14ac:dyDescent="0.25">
      <c r="A10" s="192" t="s">
        <v>346</v>
      </c>
      <c r="B10" s="192"/>
      <c r="C10" s="202" t="s">
        <v>393</v>
      </c>
      <c r="D10" s="202" t="s">
        <v>396</v>
      </c>
      <c r="E10" s="202" t="s">
        <v>397</v>
      </c>
      <c r="F10" s="204">
        <f t="shared" si="0"/>
        <v>2305932</v>
      </c>
      <c r="G10" s="204">
        <f t="shared" si="3"/>
        <v>0</v>
      </c>
      <c r="H10" s="205">
        <f t="shared" si="4"/>
        <v>5064305.29</v>
      </c>
      <c r="I10" s="193"/>
      <c r="J10" s="193"/>
      <c r="K10" s="193"/>
      <c r="L10" s="193"/>
      <c r="M10" s="193"/>
      <c r="N10" s="193">
        <f>+O10</f>
        <v>311</v>
      </c>
      <c r="O10" s="194">
        <v>311</v>
      </c>
      <c r="P10" s="195" t="s">
        <v>20</v>
      </c>
      <c r="Q10" s="196">
        <f t="shared" ref="Q10:R10" si="6">+Q11</f>
        <v>1170744</v>
      </c>
      <c r="R10" s="196">
        <f t="shared" si="6"/>
        <v>-17778</v>
      </c>
      <c r="S10" s="196">
        <f t="shared" ref="S10:AD10" si="7">+S11</f>
        <v>1152966</v>
      </c>
      <c r="T10" s="196">
        <f t="shared" si="7"/>
        <v>0</v>
      </c>
      <c r="U10" s="196">
        <f t="shared" si="7"/>
        <v>0</v>
      </c>
      <c r="V10" s="196">
        <f t="shared" si="7"/>
        <v>0</v>
      </c>
      <c r="W10" s="196">
        <f t="shared" si="7"/>
        <v>0</v>
      </c>
      <c r="X10" s="196">
        <f t="shared" si="7"/>
        <v>0</v>
      </c>
      <c r="Y10" s="196">
        <f t="shared" si="7"/>
        <v>0</v>
      </c>
      <c r="Z10" s="196">
        <f t="shared" si="7"/>
        <v>815782.29</v>
      </c>
      <c r="AA10" s="196">
        <f t="shared" si="7"/>
        <v>1140430</v>
      </c>
      <c r="AB10" s="196">
        <f t="shared" si="7"/>
        <v>1165433</v>
      </c>
      <c r="AC10" s="196">
        <f t="shared" si="7"/>
        <v>956090</v>
      </c>
      <c r="AD10" s="196">
        <f t="shared" si="7"/>
        <v>986570</v>
      </c>
      <c r="AH10" s="237"/>
    </row>
    <row r="11" spans="1:34" s="123" customFormat="1" ht="20.25" customHeight="1" x14ac:dyDescent="0.25">
      <c r="A11" s="187" t="s">
        <v>346</v>
      </c>
      <c r="B11" s="202" t="s">
        <v>362</v>
      </c>
      <c r="C11" s="202" t="s">
        <v>393</v>
      </c>
      <c r="D11" s="202" t="s">
        <v>396</v>
      </c>
      <c r="E11" s="202" t="s">
        <v>397</v>
      </c>
      <c r="F11" s="204">
        <f t="shared" si="0"/>
        <v>2305932</v>
      </c>
      <c r="G11" s="204">
        <f t="shared" si="3"/>
        <v>0</v>
      </c>
      <c r="H11" s="205">
        <f t="shared" si="4"/>
        <v>5064305.29</v>
      </c>
      <c r="I11" s="124">
        <v>3</v>
      </c>
      <c r="J11" s="124"/>
      <c r="K11" s="124"/>
      <c r="L11" s="124"/>
      <c r="M11" s="124"/>
      <c r="N11" s="124"/>
      <c r="O11" s="12">
        <v>311</v>
      </c>
      <c r="P11" s="126" t="s">
        <v>18</v>
      </c>
      <c r="Q11" s="127">
        <f t="shared" ref="Q11:AD11" si="8">+Q12+Q54+Q215+Q225+Q230</f>
        <v>1170744</v>
      </c>
      <c r="R11" s="127">
        <f t="shared" si="8"/>
        <v>-17778</v>
      </c>
      <c r="S11" s="127">
        <f t="shared" si="8"/>
        <v>1152966</v>
      </c>
      <c r="T11" s="127">
        <f t="shared" si="8"/>
        <v>0</v>
      </c>
      <c r="U11" s="127">
        <f t="shared" si="8"/>
        <v>0</v>
      </c>
      <c r="V11" s="127">
        <f t="shared" si="8"/>
        <v>0</v>
      </c>
      <c r="W11" s="127">
        <f t="shared" si="8"/>
        <v>0</v>
      </c>
      <c r="X11" s="127">
        <f t="shared" si="8"/>
        <v>0</v>
      </c>
      <c r="Y11" s="127">
        <f t="shared" si="8"/>
        <v>0</v>
      </c>
      <c r="Z11" s="127">
        <f t="shared" si="8"/>
        <v>815782.29</v>
      </c>
      <c r="AA11" s="127">
        <f t="shared" si="8"/>
        <v>1140430</v>
      </c>
      <c r="AB11" s="127">
        <f t="shared" si="8"/>
        <v>1165433</v>
      </c>
      <c r="AC11" s="127">
        <f t="shared" si="8"/>
        <v>956090</v>
      </c>
      <c r="AD11" s="127">
        <f t="shared" si="8"/>
        <v>986570</v>
      </c>
    </row>
    <row r="12" spans="1:34" s="191" customFormat="1" ht="20.25" customHeight="1" x14ac:dyDescent="0.25">
      <c r="A12" s="187" t="s">
        <v>346</v>
      </c>
      <c r="B12" s="202" t="s">
        <v>362</v>
      </c>
      <c r="C12" s="202" t="s">
        <v>393</v>
      </c>
      <c r="D12" s="202" t="s">
        <v>396</v>
      </c>
      <c r="E12" s="202" t="s">
        <v>397</v>
      </c>
      <c r="F12" s="204">
        <f t="shared" si="0"/>
        <v>1213028</v>
      </c>
      <c r="G12" s="204">
        <f t="shared" si="3"/>
        <v>0</v>
      </c>
      <c r="H12" s="205">
        <f t="shared" si="4"/>
        <v>3175978</v>
      </c>
      <c r="I12" s="125"/>
      <c r="J12" s="125">
        <v>31</v>
      </c>
      <c r="K12" s="125"/>
      <c r="L12" s="125"/>
      <c r="M12" s="125"/>
      <c r="N12" s="125"/>
      <c r="O12" s="179" t="s">
        <v>41</v>
      </c>
      <c r="P12" s="189" t="s">
        <v>6</v>
      </c>
      <c r="Q12" s="190">
        <f t="shared" ref="Q12:AB12" si="9">Q13+Q31+Q45</f>
        <v>606514</v>
      </c>
      <c r="R12" s="190">
        <f t="shared" si="9"/>
        <v>0</v>
      </c>
      <c r="S12" s="190">
        <f t="shared" si="9"/>
        <v>606514</v>
      </c>
      <c r="T12" s="190">
        <f t="shared" si="9"/>
        <v>0</v>
      </c>
      <c r="U12" s="190">
        <f t="shared" si="9"/>
        <v>0</v>
      </c>
      <c r="V12" s="190">
        <f t="shared" si="9"/>
        <v>0</v>
      </c>
      <c r="W12" s="190">
        <f t="shared" si="9"/>
        <v>0</v>
      </c>
      <c r="X12" s="190">
        <f t="shared" si="9"/>
        <v>0</v>
      </c>
      <c r="Y12" s="190">
        <f t="shared" si="9"/>
        <v>0</v>
      </c>
      <c r="Z12" s="190">
        <f t="shared" si="9"/>
        <v>495297</v>
      </c>
      <c r="AA12" s="190">
        <f t="shared" si="9"/>
        <v>602140</v>
      </c>
      <c r="AB12" s="190">
        <f t="shared" si="9"/>
        <v>626833</v>
      </c>
      <c r="AC12" s="190">
        <v>711796</v>
      </c>
      <c r="AD12" s="190">
        <v>739912</v>
      </c>
      <c r="AG12" s="235"/>
    </row>
    <row r="13" spans="1:34" s="218" customFormat="1" ht="20.25" hidden="1" customHeight="1" x14ac:dyDescent="0.25">
      <c r="A13" s="192" t="s">
        <v>346</v>
      </c>
      <c r="B13" s="192"/>
      <c r="C13" s="219" t="s">
        <v>393</v>
      </c>
      <c r="D13" s="219" t="s">
        <v>396</v>
      </c>
      <c r="E13" s="219" t="s">
        <v>397</v>
      </c>
      <c r="F13" s="211">
        <f t="shared" si="0"/>
        <v>987227.99999999988</v>
      </c>
      <c r="G13" s="211">
        <f t="shared" si="3"/>
        <v>0</v>
      </c>
      <c r="H13" s="212">
        <f t="shared" si="4"/>
        <v>1383211</v>
      </c>
      <c r="I13" s="213"/>
      <c r="J13" s="214"/>
      <c r="K13" s="214">
        <v>311</v>
      </c>
      <c r="L13" s="214"/>
      <c r="M13" s="214"/>
      <c r="N13" s="215"/>
      <c r="O13" s="220" t="s">
        <v>41</v>
      </c>
      <c r="P13" s="216" t="s">
        <v>128</v>
      </c>
      <c r="Q13" s="217">
        <f t="shared" ref="Q13:AA13" si="10">Q14+Q23+Q26</f>
        <v>493613.99999999994</v>
      </c>
      <c r="R13" s="217">
        <f t="shared" si="10"/>
        <v>0</v>
      </c>
      <c r="S13" s="217">
        <f t="shared" si="10"/>
        <v>493613.99999999994</v>
      </c>
      <c r="T13" s="217">
        <f t="shared" si="10"/>
        <v>0</v>
      </c>
      <c r="U13" s="217">
        <f t="shared" si="10"/>
        <v>0</v>
      </c>
      <c r="V13" s="217">
        <f t="shared" si="10"/>
        <v>0</v>
      </c>
      <c r="W13" s="217">
        <f t="shared" si="10"/>
        <v>0</v>
      </c>
      <c r="X13" s="217">
        <f t="shared" si="10"/>
        <v>0</v>
      </c>
      <c r="Y13" s="217">
        <f t="shared" si="10"/>
        <v>0</v>
      </c>
      <c r="Z13" s="217">
        <f t="shared" si="10"/>
        <v>402638</v>
      </c>
      <c r="AA13" s="217">
        <f t="shared" si="10"/>
        <v>477940</v>
      </c>
      <c r="AB13" s="217">
        <f>AB14+AB23+AB26+AB20</f>
        <v>502633</v>
      </c>
      <c r="AC13" s="217"/>
      <c r="AD13" s="217"/>
    </row>
    <row r="14" spans="1:34" s="118" customFormat="1" ht="20.25" hidden="1" customHeight="1" x14ac:dyDescent="0.25">
      <c r="A14" s="187" t="s">
        <v>346</v>
      </c>
      <c r="B14" s="187"/>
      <c r="C14" s="187"/>
      <c r="D14" s="202" t="s">
        <v>396</v>
      </c>
      <c r="E14" s="202" t="s">
        <v>397</v>
      </c>
      <c r="F14" s="204">
        <f t="shared" si="0"/>
        <v>923227.99999999988</v>
      </c>
      <c r="G14" s="204">
        <f t="shared" si="3"/>
        <v>0</v>
      </c>
      <c r="H14" s="205">
        <f t="shared" si="4"/>
        <v>1317320</v>
      </c>
      <c r="I14" s="128"/>
      <c r="J14" s="135"/>
      <c r="K14" s="135"/>
      <c r="L14" s="135">
        <v>3111</v>
      </c>
      <c r="M14" s="135"/>
      <c r="N14" s="136"/>
      <c r="O14" s="12" t="s">
        <v>41</v>
      </c>
      <c r="P14" s="131" t="s">
        <v>129</v>
      </c>
      <c r="Q14" s="137">
        <f t="shared" ref="Q14:R14" si="11">Q15</f>
        <v>461613.99999999994</v>
      </c>
      <c r="R14" s="137">
        <f t="shared" si="11"/>
        <v>0</v>
      </c>
      <c r="S14" s="137">
        <f t="shared" ref="S14:AB14" si="12">S15</f>
        <v>461613.99999999994</v>
      </c>
      <c r="T14" s="137">
        <f t="shared" si="12"/>
        <v>0</v>
      </c>
      <c r="U14" s="137">
        <f t="shared" si="12"/>
        <v>0</v>
      </c>
      <c r="V14" s="137">
        <f t="shared" si="12"/>
        <v>0</v>
      </c>
      <c r="W14" s="137">
        <f t="shared" si="12"/>
        <v>0</v>
      </c>
      <c r="X14" s="137">
        <f t="shared" si="12"/>
        <v>0</v>
      </c>
      <c r="Y14" s="137">
        <f t="shared" si="12"/>
        <v>0</v>
      </c>
      <c r="Z14" s="137">
        <f t="shared" si="12"/>
        <v>380387</v>
      </c>
      <c r="AA14" s="137">
        <f t="shared" si="12"/>
        <v>457800</v>
      </c>
      <c r="AB14" s="137">
        <f t="shared" si="12"/>
        <v>479133</v>
      </c>
      <c r="AC14" s="137"/>
      <c r="AD14" s="137"/>
    </row>
    <row r="15" spans="1:34" s="118" customFormat="1" ht="20.25" hidden="1" customHeight="1" x14ac:dyDescent="0.25">
      <c r="A15" s="187" t="s">
        <v>346</v>
      </c>
      <c r="B15" s="187"/>
      <c r="C15" s="187"/>
      <c r="D15" s="187"/>
      <c r="E15" s="202" t="s">
        <v>397</v>
      </c>
      <c r="F15" s="204">
        <f t="shared" si="0"/>
        <v>923227.99999999988</v>
      </c>
      <c r="G15" s="204">
        <f t="shared" si="3"/>
        <v>0</v>
      </c>
      <c r="H15" s="205">
        <f t="shared" si="4"/>
        <v>1317320</v>
      </c>
      <c r="I15" s="128"/>
      <c r="J15" s="135"/>
      <c r="K15" s="135"/>
      <c r="L15" s="135"/>
      <c r="M15" s="198">
        <v>31111</v>
      </c>
      <c r="N15" s="199"/>
      <c r="O15" s="200" t="s">
        <v>41</v>
      </c>
      <c r="P15" s="199" t="s">
        <v>130</v>
      </c>
      <c r="Q15" s="201">
        <f>Q16+Q17+Q18+Q19</f>
        <v>461613.99999999994</v>
      </c>
      <c r="R15" s="201">
        <f t="shared" ref="R15:AB15" si="13">R16+R17+R18+R19</f>
        <v>0</v>
      </c>
      <c r="S15" s="201">
        <f t="shared" si="13"/>
        <v>461613.99999999994</v>
      </c>
      <c r="T15" s="201">
        <f t="shared" si="13"/>
        <v>0</v>
      </c>
      <c r="U15" s="201">
        <f t="shared" si="13"/>
        <v>0</v>
      </c>
      <c r="V15" s="201">
        <f t="shared" si="13"/>
        <v>0</v>
      </c>
      <c r="W15" s="201">
        <f t="shared" si="13"/>
        <v>0</v>
      </c>
      <c r="X15" s="201">
        <f t="shared" si="13"/>
        <v>0</v>
      </c>
      <c r="Y15" s="201">
        <f t="shared" si="13"/>
        <v>0</v>
      </c>
      <c r="Z15" s="201">
        <f t="shared" si="13"/>
        <v>380387</v>
      </c>
      <c r="AA15" s="201">
        <f t="shared" si="13"/>
        <v>457800</v>
      </c>
      <c r="AB15" s="201">
        <f t="shared" si="13"/>
        <v>479133</v>
      </c>
      <c r="AC15" s="201"/>
      <c r="AD15" s="201"/>
    </row>
    <row r="16" spans="1:34" s="118" customFormat="1" ht="20.25" hidden="1" customHeight="1" x14ac:dyDescent="0.25">
      <c r="A16" s="187" t="s">
        <v>346</v>
      </c>
      <c r="B16" s="187"/>
      <c r="C16" s="187"/>
      <c r="D16" s="187"/>
      <c r="E16" s="187"/>
      <c r="F16" s="204">
        <f t="shared" si="0"/>
        <v>911227.99999999988</v>
      </c>
      <c r="G16" s="204">
        <f t="shared" si="3"/>
        <v>0</v>
      </c>
      <c r="H16" s="205">
        <f t="shared" si="4"/>
        <v>1307103</v>
      </c>
      <c r="I16" s="128"/>
      <c r="J16" s="135"/>
      <c r="K16" s="135"/>
      <c r="L16" s="135"/>
      <c r="M16" s="11"/>
      <c r="N16" s="175">
        <v>311110</v>
      </c>
      <c r="O16" s="176" t="s">
        <v>41</v>
      </c>
      <c r="P16" s="177" t="s">
        <v>131</v>
      </c>
      <c r="Q16" s="178">
        <f>300800+99814.93+200000+3000+5000-150000-3000-0.93</f>
        <v>455613.99999999994</v>
      </c>
      <c r="R16" s="178">
        <f t="shared" ref="R16:R19" si="14">S16-Q16</f>
        <v>0</v>
      </c>
      <c r="S16" s="178">
        <f>300800+99814.93+200000+3000+5000-150000-3000-0.93</f>
        <v>455613.99999999994</v>
      </c>
      <c r="T16" s="178"/>
      <c r="U16" s="178"/>
      <c r="V16" s="178"/>
      <c r="W16" s="178"/>
      <c r="X16" s="178"/>
      <c r="Y16" s="178"/>
      <c r="Z16" s="178">
        <v>370170</v>
      </c>
      <c r="AA16" s="178">
        <v>457800</v>
      </c>
      <c r="AB16" s="178">
        <f>470000+9133</f>
        <v>479133</v>
      </c>
      <c r="AC16" s="178"/>
      <c r="AD16" s="178"/>
    </row>
    <row r="17" spans="1:33" s="118" customFormat="1" ht="20.25" hidden="1" customHeight="1" x14ac:dyDescent="0.25">
      <c r="A17" s="187" t="s">
        <v>346</v>
      </c>
      <c r="B17" s="187"/>
      <c r="C17" s="187"/>
      <c r="D17" s="187"/>
      <c r="E17" s="187"/>
      <c r="F17" s="204">
        <f t="shared" si="0"/>
        <v>6000</v>
      </c>
      <c r="G17" s="204">
        <f t="shared" si="3"/>
        <v>0</v>
      </c>
      <c r="H17" s="205">
        <f t="shared" si="4"/>
        <v>9027</v>
      </c>
      <c r="I17" s="128"/>
      <c r="J17" s="135"/>
      <c r="K17" s="135"/>
      <c r="L17" s="135"/>
      <c r="M17" s="11"/>
      <c r="N17" s="175">
        <v>311111</v>
      </c>
      <c r="O17" s="176" t="s">
        <v>41</v>
      </c>
      <c r="P17" s="177" t="s">
        <v>134</v>
      </c>
      <c r="Q17" s="178">
        <v>3000</v>
      </c>
      <c r="R17" s="178">
        <f t="shared" si="14"/>
        <v>0</v>
      </c>
      <c r="S17" s="178">
        <v>3000</v>
      </c>
      <c r="T17" s="178"/>
      <c r="U17" s="178"/>
      <c r="V17" s="178"/>
      <c r="W17" s="178"/>
      <c r="X17" s="178"/>
      <c r="Y17" s="178"/>
      <c r="Z17" s="178">
        <v>9027</v>
      </c>
      <c r="AA17" s="178">
        <v>0</v>
      </c>
      <c r="AB17" s="178">
        <v>0</v>
      </c>
      <c r="AC17" s="178"/>
      <c r="AD17" s="178"/>
      <c r="AG17" s="117"/>
    </row>
    <row r="18" spans="1:33" s="118" customFormat="1" ht="20.25" hidden="1" customHeight="1" x14ac:dyDescent="0.25">
      <c r="A18" s="187" t="s">
        <v>346</v>
      </c>
      <c r="B18" s="187"/>
      <c r="C18" s="187"/>
      <c r="D18" s="187"/>
      <c r="E18" s="187"/>
      <c r="F18" s="204">
        <f t="shared" si="0"/>
        <v>6000</v>
      </c>
      <c r="G18" s="204">
        <f t="shared" si="3"/>
        <v>0</v>
      </c>
      <c r="H18" s="205">
        <f t="shared" si="4"/>
        <v>1190</v>
      </c>
      <c r="I18" s="128"/>
      <c r="J18" s="135"/>
      <c r="K18" s="135"/>
      <c r="L18" s="135"/>
      <c r="M18" s="11"/>
      <c r="N18" s="175">
        <v>311113</v>
      </c>
      <c r="O18" s="176" t="s">
        <v>41</v>
      </c>
      <c r="P18" s="177" t="s">
        <v>135</v>
      </c>
      <c r="Q18" s="178">
        <v>3000</v>
      </c>
      <c r="R18" s="178">
        <f t="shared" si="14"/>
        <v>0</v>
      </c>
      <c r="S18" s="178">
        <v>3000</v>
      </c>
      <c r="T18" s="178"/>
      <c r="U18" s="178"/>
      <c r="V18" s="178"/>
      <c r="W18" s="178"/>
      <c r="X18" s="178"/>
      <c r="Y18" s="178"/>
      <c r="Z18" s="178">
        <v>1190</v>
      </c>
      <c r="AA18" s="178">
        <v>0</v>
      </c>
      <c r="AB18" s="178">
        <v>0</v>
      </c>
      <c r="AC18" s="178"/>
      <c r="AD18" s="178"/>
    </row>
    <row r="19" spans="1:33" s="118" customFormat="1" ht="20.25" hidden="1" customHeight="1" x14ac:dyDescent="0.25">
      <c r="A19" s="187" t="s">
        <v>346</v>
      </c>
      <c r="B19" s="187"/>
      <c r="C19" s="187"/>
      <c r="D19" s="187"/>
      <c r="E19" s="187"/>
      <c r="F19" s="204">
        <f t="shared" si="0"/>
        <v>0</v>
      </c>
      <c r="G19" s="204">
        <f t="shared" si="3"/>
        <v>0</v>
      </c>
      <c r="H19" s="205">
        <f t="shared" si="4"/>
        <v>0</v>
      </c>
      <c r="I19" s="128"/>
      <c r="J19" s="135"/>
      <c r="K19" s="135"/>
      <c r="L19" s="135"/>
      <c r="M19" s="11"/>
      <c r="N19" s="175">
        <v>311114</v>
      </c>
      <c r="O19" s="176" t="s">
        <v>41</v>
      </c>
      <c r="P19" s="177" t="s">
        <v>136</v>
      </c>
      <c r="Q19" s="178">
        <v>0</v>
      </c>
      <c r="R19" s="178">
        <f t="shared" si="14"/>
        <v>0</v>
      </c>
      <c r="S19" s="178">
        <v>0</v>
      </c>
      <c r="T19" s="178"/>
      <c r="U19" s="178"/>
      <c r="V19" s="178"/>
      <c r="W19" s="178"/>
      <c r="X19" s="178"/>
      <c r="Y19" s="178"/>
      <c r="Z19" s="178">
        <v>0</v>
      </c>
      <c r="AA19" s="178">
        <f t="shared" ref="AA19" si="15">+Q19</f>
        <v>0</v>
      </c>
      <c r="AB19" s="178">
        <v>0</v>
      </c>
      <c r="AC19" s="178"/>
      <c r="AD19" s="178"/>
    </row>
    <row r="20" spans="1:33" s="118" customFormat="1" ht="20.25" hidden="1" customHeight="1" x14ac:dyDescent="0.25">
      <c r="A20" s="187"/>
      <c r="B20" s="187"/>
      <c r="C20" s="187"/>
      <c r="D20" s="187"/>
      <c r="E20" s="187"/>
      <c r="F20" s="204"/>
      <c r="G20" s="204"/>
      <c r="H20" s="205"/>
      <c r="I20" s="128"/>
      <c r="J20" s="135"/>
      <c r="K20" s="135"/>
      <c r="L20" s="135">
        <v>3112</v>
      </c>
      <c r="M20" s="135"/>
      <c r="N20" s="136"/>
      <c r="O20" s="12" t="s">
        <v>41</v>
      </c>
      <c r="P20" s="131" t="s">
        <v>503</v>
      </c>
      <c r="Q20" s="137">
        <f t="shared" ref="Q20:AB21" si="16">Q21</f>
        <v>24000</v>
      </c>
      <c r="R20" s="137">
        <f t="shared" si="16"/>
        <v>0</v>
      </c>
      <c r="S20" s="137">
        <f t="shared" si="16"/>
        <v>24000</v>
      </c>
      <c r="T20" s="137">
        <f t="shared" si="16"/>
        <v>0</v>
      </c>
      <c r="U20" s="137">
        <f t="shared" si="16"/>
        <v>0</v>
      </c>
      <c r="V20" s="137">
        <f t="shared" si="16"/>
        <v>0</v>
      </c>
      <c r="W20" s="137">
        <f t="shared" si="16"/>
        <v>0</v>
      </c>
      <c r="X20" s="137">
        <f t="shared" si="16"/>
        <v>0</v>
      </c>
      <c r="Y20" s="137">
        <f t="shared" si="16"/>
        <v>0</v>
      </c>
      <c r="Z20" s="137">
        <f t="shared" si="16"/>
        <v>0</v>
      </c>
      <c r="AA20" s="137">
        <f t="shared" si="16"/>
        <v>0</v>
      </c>
      <c r="AB20" s="137">
        <f t="shared" si="16"/>
        <v>2500</v>
      </c>
      <c r="AC20" s="137"/>
      <c r="AD20" s="137"/>
    </row>
    <row r="21" spans="1:33" s="118" customFormat="1" ht="20.25" hidden="1" customHeight="1" x14ac:dyDescent="0.25">
      <c r="A21" s="187"/>
      <c r="B21" s="187"/>
      <c r="C21" s="187"/>
      <c r="D21" s="187"/>
      <c r="E21" s="187"/>
      <c r="F21" s="204"/>
      <c r="G21" s="204"/>
      <c r="H21" s="205"/>
      <c r="I21" s="128"/>
      <c r="J21" s="135"/>
      <c r="K21" s="135"/>
      <c r="L21" s="135"/>
      <c r="M21" s="198">
        <v>31126</v>
      </c>
      <c r="N21" s="199"/>
      <c r="O21" s="200" t="s">
        <v>41</v>
      </c>
      <c r="P21" s="199" t="s">
        <v>503</v>
      </c>
      <c r="Q21" s="201">
        <f t="shared" si="16"/>
        <v>24000</v>
      </c>
      <c r="R21" s="201">
        <f t="shared" si="16"/>
        <v>0</v>
      </c>
      <c r="S21" s="201">
        <f t="shared" si="16"/>
        <v>24000</v>
      </c>
      <c r="T21" s="201">
        <f t="shared" si="16"/>
        <v>0</v>
      </c>
      <c r="U21" s="201">
        <f t="shared" si="16"/>
        <v>0</v>
      </c>
      <c r="V21" s="201">
        <f t="shared" si="16"/>
        <v>0</v>
      </c>
      <c r="W21" s="201">
        <f t="shared" si="16"/>
        <v>0</v>
      </c>
      <c r="X21" s="201">
        <f t="shared" si="16"/>
        <v>0</v>
      </c>
      <c r="Y21" s="201">
        <f t="shared" si="16"/>
        <v>0</v>
      </c>
      <c r="Z21" s="201">
        <f t="shared" si="16"/>
        <v>0</v>
      </c>
      <c r="AA21" s="201">
        <f t="shared" si="16"/>
        <v>0</v>
      </c>
      <c r="AB21" s="201">
        <f t="shared" si="16"/>
        <v>2500</v>
      </c>
      <c r="AC21" s="201"/>
      <c r="AD21" s="201"/>
    </row>
    <row r="22" spans="1:33" s="118" customFormat="1" ht="20.25" hidden="1" customHeight="1" x14ac:dyDescent="0.25">
      <c r="A22" s="187"/>
      <c r="B22" s="187"/>
      <c r="C22" s="187"/>
      <c r="D22" s="187"/>
      <c r="E22" s="187"/>
      <c r="F22" s="204"/>
      <c r="G22" s="204"/>
      <c r="H22" s="205"/>
      <c r="I22" s="128"/>
      <c r="J22" s="135"/>
      <c r="K22" s="135"/>
      <c r="L22" s="135"/>
      <c r="M22" s="11"/>
      <c r="N22" s="175">
        <v>311260</v>
      </c>
      <c r="O22" s="176" t="s">
        <v>41</v>
      </c>
      <c r="P22" s="177" t="s">
        <v>503</v>
      </c>
      <c r="Q22" s="178">
        <v>24000</v>
      </c>
      <c r="R22" s="178">
        <f>S22-Q22</f>
        <v>0</v>
      </c>
      <c r="S22" s="178">
        <v>24000</v>
      </c>
      <c r="T22" s="178"/>
      <c r="U22" s="178"/>
      <c r="V22" s="178"/>
      <c r="W22" s="178"/>
      <c r="X22" s="178"/>
      <c r="Y22" s="178"/>
      <c r="Z22" s="178">
        <v>0</v>
      </c>
      <c r="AA22" s="178">
        <v>0</v>
      </c>
      <c r="AB22" s="178">
        <v>2500</v>
      </c>
      <c r="AC22" s="178"/>
      <c r="AD22" s="178"/>
    </row>
    <row r="23" spans="1:33" s="118" customFormat="1" ht="20.25" hidden="1" customHeight="1" x14ac:dyDescent="0.25">
      <c r="A23" s="187" t="s">
        <v>346</v>
      </c>
      <c r="B23" s="187"/>
      <c r="C23" s="187"/>
      <c r="D23" s="202" t="s">
        <v>396</v>
      </c>
      <c r="E23" s="202" t="s">
        <v>397</v>
      </c>
      <c r="F23" s="204">
        <f t="shared" si="0"/>
        <v>48000</v>
      </c>
      <c r="G23" s="204">
        <f t="shared" si="3"/>
        <v>0</v>
      </c>
      <c r="H23" s="205">
        <f t="shared" si="4"/>
        <v>58303</v>
      </c>
      <c r="I23" s="128"/>
      <c r="J23" s="135"/>
      <c r="K23" s="135"/>
      <c r="L23" s="135">
        <v>3113</v>
      </c>
      <c r="M23" s="135"/>
      <c r="N23" s="136"/>
      <c r="O23" s="12" t="s">
        <v>41</v>
      </c>
      <c r="P23" s="131" t="s">
        <v>137</v>
      </c>
      <c r="Q23" s="137">
        <f t="shared" ref="Q23:R24" si="17">Q24</f>
        <v>24000</v>
      </c>
      <c r="R23" s="137">
        <f t="shared" si="17"/>
        <v>0</v>
      </c>
      <c r="S23" s="137">
        <f t="shared" ref="S23:AB24" si="18">S24</f>
        <v>24000</v>
      </c>
      <c r="T23" s="137">
        <f t="shared" si="18"/>
        <v>0</v>
      </c>
      <c r="U23" s="137">
        <f t="shared" si="18"/>
        <v>0</v>
      </c>
      <c r="V23" s="137">
        <f t="shared" si="18"/>
        <v>0</v>
      </c>
      <c r="W23" s="137">
        <f t="shared" si="18"/>
        <v>0</v>
      </c>
      <c r="X23" s="137">
        <f t="shared" si="18"/>
        <v>0</v>
      </c>
      <c r="Y23" s="137">
        <f t="shared" si="18"/>
        <v>0</v>
      </c>
      <c r="Z23" s="137">
        <f t="shared" si="18"/>
        <v>17163</v>
      </c>
      <c r="AA23" s="137">
        <f t="shared" si="18"/>
        <v>20140</v>
      </c>
      <c r="AB23" s="137">
        <f t="shared" si="18"/>
        <v>21000</v>
      </c>
      <c r="AC23" s="137"/>
      <c r="AD23" s="137"/>
    </row>
    <row r="24" spans="1:33" s="118" customFormat="1" ht="20.25" hidden="1" customHeight="1" x14ac:dyDescent="0.25">
      <c r="A24" s="187" t="s">
        <v>346</v>
      </c>
      <c r="B24" s="187"/>
      <c r="C24" s="187"/>
      <c r="D24" s="187"/>
      <c r="E24" s="202" t="s">
        <v>397</v>
      </c>
      <c r="F24" s="204">
        <f t="shared" si="0"/>
        <v>48000</v>
      </c>
      <c r="G24" s="204">
        <f t="shared" si="3"/>
        <v>0</v>
      </c>
      <c r="H24" s="205">
        <f t="shared" si="4"/>
        <v>58303</v>
      </c>
      <c r="I24" s="128"/>
      <c r="J24" s="135"/>
      <c r="K24" s="135"/>
      <c r="L24" s="135"/>
      <c r="M24" s="198">
        <v>31131</v>
      </c>
      <c r="N24" s="199"/>
      <c r="O24" s="200" t="s">
        <v>41</v>
      </c>
      <c r="P24" s="199" t="s">
        <v>137</v>
      </c>
      <c r="Q24" s="201">
        <f t="shared" si="17"/>
        <v>24000</v>
      </c>
      <c r="R24" s="201">
        <f t="shared" si="17"/>
        <v>0</v>
      </c>
      <c r="S24" s="201">
        <f t="shared" si="18"/>
        <v>24000</v>
      </c>
      <c r="T24" s="201">
        <f t="shared" si="18"/>
        <v>0</v>
      </c>
      <c r="U24" s="201">
        <f t="shared" si="18"/>
        <v>0</v>
      </c>
      <c r="V24" s="201">
        <f t="shared" si="18"/>
        <v>0</v>
      </c>
      <c r="W24" s="201">
        <f t="shared" si="18"/>
        <v>0</v>
      </c>
      <c r="X24" s="201">
        <f t="shared" si="18"/>
        <v>0</v>
      </c>
      <c r="Y24" s="201">
        <f t="shared" si="18"/>
        <v>0</v>
      </c>
      <c r="Z24" s="201">
        <f t="shared" si="18"/>
        <v>17163</v>
      </c>
      <c r="AA24" s="201">
        <f t="shared" si="18"/>
        <v>20140</v>
      </c>
      <c r="AB24" s="201">
        <f t="shared" si="18"/>
        <v>21000</v>
      </c>
      <c r="AC24" s="201"/>
      <c r="AD24" s="201"/>
    </row>
    <row r="25" spans="1:33" s="118" customFormat="1" ht="20.25" hidden="1" customHeight="1" x14ac:dyDescent="0.25">
      <c r="A25" s="187" t="s">
        <v>346</v>
      </c>
      <c r="B25" s="187"/>
      <c r="C25" s="187"/>
      <c r="D25" s="187"/>
      <c r="E25" s="187"/>
      <c r="F25" s="204">
        <f t="shared" si="0"/>
        <v>48000</v>
      </c>
      <c r="G25" s="204">
        <f t="shared" si="3"/>
        <v>0</v>
      </c>
      <c r="H25" s="205">
        <f t="shared" si="4"/>
        <v>58303</v>
      </c>
      <c r="I25" s="128"/>
      <c r="J25" s="135"/>
      <c r="K25" s="135"/>
      <c r="L25" s="135"/>
      <c r="M25" s="11"/>
      <c r="N25" s="175">
        <v>311310</v>
      </c>
      <c r="O25" s="176" t="s">
        <v>41</v>
      </c>
      <c r="P25" s="177" t="s">
        <v>137</v>
      </c>
      <c r="Q25" s="178">
        <v>24000</v>
      </c>
      <c r="R25" s="178">
        <f>S25-Q25</f>
        <v>0</v>
      </c>
      <c r="S25" s="178">
        <v>24000</v>
      </c>
      <c r="T25" s="178"/>
      <c r="U25" s="178"/>
      <c r="V25" s="178"/>
      <c r="W25" s="178"/>
      <c r="X25" s="178"/>
      <c r="Y25" s="178"/>
      <c r="Z25" s="178">
        <v>17163</v>
      </c>
      <c r="AA25" s="178">
        <v>20140</v>
      </c>
      <c r="AB25" s="178">
        <v>21000</v>
      </c>
      <c r="AC25" s="178"/>
      <c r="AD25" s="178"/>
    </row>
    <row r="26" spans="1:33" s="118" customFormat="1" ht="20.25" hidden="1" customHeight="1" x14ac:dyDescent="0.25">
      <c r="A26" s="187" t="s">
        <v>346</v>
      </c>
      <c r="B26" s="187"/>
      <c r="C26" s="187"/>
      <c r="D26" s="202" t="s">
        <v>396</v>
      </c>
      <c r="E26" s="202" t="s">
        <v>397</v>
      </c>
      <c r="F26" s="204">
        <f t="shared" si="0"/>
        <v>16000</v>
      </c>
      <c r="G26" s="204">
        <f t="shared" si="3"/>
        <v>0</v>
      </c>
      <c r="H26" s="205">
        <f t="shared" si="4"/>
        <v>5088</v>
      </c>
      <c r="I26" s="128"/>
      <c r="J26" s="135"/>
      <c r="K26" s="135"/>
      <c r="L26" s="135">
        <v>3114</v>
      </c>
      <c r="M26" s="135"/>
      <c r="N26" s="136"/>
      <c r="O26" s="12" t="s">
        <v>41</v>
      </c>
      <c r="P26" s="131" t="s">
        <v>138</v>
      </c>
      <c r="Q26" s="137">
        <f t="shared" ref="Q26:R26" si="19">Q27</f>
        <v>8000</v>
      </c>
      <c r="R26" s="137">
        <f t="shared" si="19"/>
        <v>0</v>
      </c>
      <c r="S26" s="137">
        <f t="shared" ref="S26:AB26" si="20">S27</f>
        <v>8000</v>
      </c>
      <c r="T26" s="137">
        <f t="shared" si="20"/>
        <v>0</v>
      </c>
      <c r="U26" s="137">
        <f t="shared" si="20"/>
        <v>0</v>
      </c>
      <c r="V26" s="137">
        <f t="shared" si="20"/>
        <v>0</v>
      </c>
      <c r="W26" s="137">
        <f t="shared" si="20"/>
        <v>0</v>
      </c>
      <c r="X26" s="137">
        <f t="shared" si="20"/>
        <v>0</v>
      </c>
      <c r="Y26" s="137">
        <f t="shared" si="20"/>
        <v>0</v>
      </c>
      <c r="Z26" s="137">
        <f t="shared" si="20"/>
        <v>5088</v>
      </c>
      <c r="AA26" s="137">
        <f t="shared" si="20"/>
        <v>0</v>
      </c>
      <c r="AB26" s="137">
        <f t="shared" si="20"/>
        <v>0</v>
      </c>
      <c r="AC26" s="137"/>
      <c r="AD26" s="137"/>
    </row>
    <row r="27" spans="1:33" s="118" customFormat="1" ht="20.25" hidden="1" customHeight="1" x14ac:dyDescent="0.25">
      <c r="A27" s="187" t="s">
        <v>346</v>
      </c>
      <c r="B27" s="187"/>
      <c r="C27" s="187"/>
      <c r="D27" s="187"/>
      <c r="E27" s="202" t="s">
        <v>397</v>
      </c>
      <c r="F27" s="204">
        <f t="shared" si="0"/>
        <v>16000</v>
      </c>
      <c r="G27" s="204">
        <f t="shared" si="3"/>
        <v>0</v>
      </c>
      <c r="H27" s="205">
        <f t="shared" si="4"/>
        <v>5088</v>
      </c>
      <c r="I27" s="128"/>
      <c r="J27" s="135"/>
      <c r="K27" s="135"/>
      <c r="L27" s="135"/>
      <c r="M27" s="198">
        <v>31141</v>
      </c>
      <c r="N27" s="199"/>
      <c r="O27" s="200" t="s">
        <v>41</v>
      </c>
      <c r="P27" s="199" t="s">
        <v>138</v>
      </c>
      <c r="Q27" s="201">
        <f t="shared" ref="Q27:R27" si="21">Q28+Q30+Q29</f>
        <v>8000</v>
      </c>
      <c r="R27" s="201">
        <f t="shared" si="21"/>
        <v>0</v>
      </c>
      <c r="S27" s="201">
        <f>S28+S30+S29</f>
        <v>8000</v>
      </c>
      <c r="T27" s="201">
        <f t="shared" ref="T27:AB27" si="22">T28+T30+T29</f>
        <v>0</v>
      </c>
      <c r="U27" s="201">
        <f t="shared" si="22"/>
        <v>0</v>
      </c>
      <c r="V27" s="201">
        <f t="shared" si="22"/>
        <v>0</v>
      </c>
      <c r="W27" s="201">
        <f t="shared" si="22"/>
        <v>0</v>
      </c>
      <c r="X27" s="201">
        <f t="shared" si="22"/>
        <v>0</v>
      </c>
      <c r="Y27" s="201">
        <f t="shared" si="22"/>
        <v>0</v>
      </c>
      <c r="Z27" s="201">
        <f t="shared" si="22"/>
        <v>5088</v>
      </c>
      <c r="AA27" s="201">
        <f t="shared" si="22"/>
        <v>0</v>
      </c>
      <c r="AB27" s="201">
        <f t="shared" si="22"/>
        <v>0</v>
      </c>
      <c r="AC27" s="201"/>
      <c r="AD27" s="201"/>
    </row>
    <row r="28" spans="1:33" s="118" customFormat="1" ht="20.25" hidden="1" customHeight="1" x14ac:dyDescent="0.25">
      <c r="A28" s="187" t="s">
        <v>346</v>
      </c>
      <c r="B28" s="187"/>
      <c r="C28" s="187"/>
      <c r="D28" s="187"/>
      <c r="E28" s="187"/>
      <c r="F28" s="204">
        <f t="shared" si="0"/>
        <v>16000</v>
      </c>
      <c r="G28" s="204">
        <f t="shared" si="3"/>
        <v>0</v>
      </c>
      <c r="H28" s="205">
        <f t="shared" si="4"/>
        <v>5088</v>
      </c>
      <c r="I28" s="128"/>
      <c r="J28" s="135"/>
      <c r="K28" s="135"/>
      <c r="L28" s="135"/>
      <c r="M28" s="11"/>
      <c r="N28" s="175">
        <v>311410</v>
      </c>
      <c r="O28" s="176" t="s">
        <v>41</v>
      </c>
      <c r="P28" s="177" t="s">
        <v>138</v>
      </c>
      <c r="Q28" s="178">
        <v>8000</v>
      </c>
      <c r="R28" s="178">
        <f>S28-Q28</f>
        <v>0</v>
      </c>
      <c r="S28" s="178">
        <v>8000</v>
      </c>
      <c r="T28" s="178"/>
      <c r="U28" s="178"/>
      <c r="V28" s="178"/>
      <c r="W28" s="178"/>
      <c r="X28" s="178"/>
      <c r="Y28" s="178"/>
      <c r="Z28" s="178">
        <v>5088</v>
      </c>
      <c r="AA28" s="178">
        <v>0</v>
      </c>
      <c r="AB28" s="178"/>
      <c r="AC28" s="178"/>
      <c r="AD28" s="178"/>
    </row>
    <row r="29" spans="1:33" s="118" customFormat="1" ht="20.25" hidden="1" customHeight="1" x14ac:dyDescent="0.25">
      <c r="A29" s="187" t="s">
        <v>346</v>
      </c>
      <c r="B29" s="187"/>
      <c r="C29" s="187"/>
      <c r="D29" s="187"/>
      <c r="E29" s="187"/>
      <c r="F29" s="204">
        <f t="shared" si="0"/>
        <v>0</v>
      </c>
      <c r="G29" s="204">
        <f t="shared" si="3"/>
        <v>0</v>
      </c>
      <c r="H29" s="205">
        <f t="shared" si="4"/>
        <v>0</v>
      </c>
      <c r="I29" s="128"/>
      <c r="J29" s="135"/>
      <c r="K29" s="135"/>
      <c r="L29" s="135"/>
      <c r="M29" s="11"/>
      <c r="N29" s="175">
        <v>311410</v>
      </c>
      <c r="O29" s="176" t="s">
        <v>41</v>
      </c>
      <c r="P29" s="177" t="s">
        <v>139</v>
      </c>
      <c r="Q29" s="178">
        <v>0</v>
      </c>
      <c r="R29" s="178">
        <f>S29-Q29</f>
        <v>0</v>
      </c>
      <c r="S29" s="178">
        <v>0</v>
      </c>
      <c r="T29" s="178"/>
      <c r="U29" s="178"/>
      <c r="V29" s="178"/>
      <c r="W29" s="178"/>
      <c r="X29" s="178"/>
      <c r="Y29" s="178"/>
      <c r="Z29" s="178"/>
      <c r="AA29" s="178">
        <f t="shared" ref="AA29:AA30" si="23">+Q29</f>
        <v>0</v>
      </c>
      <c r="AB29" s="178"/>
      <c r="AC29" s="178"/>
      <c r="AD29" s="178"/>
    </row>
    <row r="30" spans="1:33" s="118" customFormat="1" ht="20.25" hidden="1" customHeight="1" x14ac:dyDescent="0.25">
      <c r="A30" s="187" t="s">
        <v>346</v>
      </c>
      <c r="B30" s="187"/>
      <c r="C30" s="187"/>
      <c r="D30" s="187"/>
      <c r="E30" s="187"/>
      <c r="F30" s="204">
        <f t="shared" si="0"/>
        <v>0</v>
      </c>
      <c r="G30" s="204">
        <f t="shared" si="3"/>
        <v>0</v>
      </c>
      <c r="H30" s="205">
        <f t="shared" si="4"/>
        <v>0</v>
      </c>
      <c r="I30" s="128"/>
      <c r="J30" s="135"/>
      <c r="K30" s="135"/>
      <c r="L30" s="135"/>
      <c r="M30" s="11"/>
      <c r="N30" s="175">
        <v>311411</v>
      </c>
      <c r="O30" s="176" t="s">
        <v>41</v>
      </c>
      <c r="P30" s="177" t="s">
        <v>140</v>
      </c>
      <c r="Q30" s="178">
        <v>0</v>
      </c>
      <c r="R30" s="178">
        <f>S30-Q30</f>
        <v>0</v>
      </c>
      <c r="S30" s="178">
        <v>0</v>
      </c>
      <c r="T30" s="178"/>
      <c r="U30" s="178"/>
      <c r="V30" s="178"/>
      <c r="W30" s="178"/>
      <c r="X30" s="178"/>
      <c r="Y30" s="178"/>
      <c r="Z30" s="178"/>
      <c r="AA30" s="178">
        <f t="shared" si="23"/>
        <v>0</v>
      </c>
      <c r="AB30" s="178"/>
      <c r="AC30" s="178"/>
      <c r="AD30" s="178"/>
    </row>
    <row r="31" spans="1:33" s="218" customFormat="1" ht="20.25" hidden="1" customHeight="1" x14ac:dyDescent="0.25">
      <c r="A31" s="192" t="s">
        <v>346</v>
      </c>
      <c r="B31" s="192"/>
      <c r="C31" s="219" t="s">
        <v>393</v>
      </c>
      <c r="D31" s="219" t="s">
        <v>396</v>
      </c>
      <c r="E31" s="219" t="s">
        <v>397</v>
      </c>
      <c r="F31" s="211">
        <f t="shared" si="0"/>
        <v>61800</v>
      </c>
      <c r="G31" s="211">
        <f t="shared" si="3"/>
        <v>0</v>
      </c>
      <c r="H31" s="212">
        <f t="shared" si="4"/>
        <v>69023</v>
      </c>
      <c r="I31" s="213"/>
      <c r="J31" s="214"/>
      <c r="K31" s="214">
        <v>312</v>
      </c>
      <c r="L31" s="214"/>
      <c r="M31" s="214"/>
      <c r="N31" s="215"/>
      <c r="O31" s="220" t="s">
        <v>41</v>
      </c>
      <c r="P31" s="216" t="s">
        <v>141</v>
      </c>
      <c r="Q31" s="217">
        <f t="shared" ref="Q31:R31" si="24">Q32</f>
        <v>30900</v>
      </c>
      <c r="R31" s="217">
        <f t="shared" si="24"/>
        <v>0</v>
      </c>
      <c r="S31" s="217">
        <f>S32</f>
        <v>30900</v>
      </c>
      <c r="T31" s="217">
        <f t="shared" ref="T31:AB31" si="25">T32</f>
        <v>0</v>
      </c>
      <c r="U31" s="217">
        <f t="shared" si="25"/>
        <v>0</v>
      </c>
      <c r="V31" s="217">
        <f t="shared" si="25"/>
        <v>0</v>
      </c>
      <c r="W31" s="217">
        <f t="shared" si="25"/>
        <v>0</v>
      </c>
      <c r="X31" s="217">
        <f t="shared" si="25"/>
        <v>0</v>
      </c>
      <c r="Y31" s="217">
        <f t="shared" si="25"/>
        <v>0</v>
      </c>
      <c r="Z31" s="217">
        <f t="shared" si="25"/>
        <v>22623</v>
      </c>
      <c r="AA31" s="217">
        <f t="shared" si="25"/>
        <v>23200</v>
      </c>
      <c r="AB31" s="217">
        <f t="shared" si="25"/>
        <v>23200</v>
      </c>
      <c r="AC31" s="217"/>
      <c r="AD31" s="217"/>
    </row>
    <row r="32" spans="1:33" s="118" customFormat="1" ht="20.25" hidden="1" customHeight="1" x14ac:dyDescent="0.25">
      <c r="A32" s="187" t="s">
        <v>346</v>
      </c>
      <c r="B32" s="187"/>
      <c r="C32" s="187"/>
      <c r="D32" s="202" t="s">
        <v>396</v>
      </c>
      <c r="E32" s="202" t="s">
        <v>397</v>
      </c>
      <c r="F32" s="204">
        <f t="shared" si="0"/>
        <v>61800</v>
      </c>
      <c r="G32" s="204">
        <f t="shared" si="3"/>
        <v>0</v>
      </c>
      <c r="H32" s="205">
        <f t="shared" si="4"/>
        <v>69023</v>
      </c>
      <c r="I32" s="128"/>
      <c r="J32" s="135"/>
      <c r="K32" s="135"/>
      <c r="L32" s="135">
        <v>3121</v>
      </c>
      <c r="M32" s="135"/>
      <c r="N32" s="136"/>
      <c r="O32" s="12" t="s">
        <v>41</v>
      </c>
      <c r="P32" s="131" t="s">
        <v>141</v>
      </c>
      <c r="Q32" s="137">
        <f>Q33+Q35+Q37+Q39+Q43+Q41</f>
        <v>30900</v>
      </c>
      <c r="R32" s="137">
        <f t="shared" ref="R32" si="26">R33+R35+R37+R39+R43+R41</f>
        <v>0</v>
      </c>
      <c r="S32" s="137">
        <f>S33+S35+S37+S39+S43+S41</f>
        <v>30900</v>
      </c>
      <c r="T32" s="137">
        <f t="shared" ref="T32:AB32" si="27">T33+T35+T37+T39+T43+T41</f>
        <v>0</v>
      </c>
      <c r="U32" s="137">
        <f t="shared" si="27"/>
        <v>0</v>
      </c>
      <c r="V32" s="137">
        <f t="shared" si="27"/>
        <v>0</v>
      </c>
      <c r="W32" s="137">
        <f t="shared" si="27"/>
        <v>0</v>
      </c>
      <c r="X32" s="137">
        <f t="shared" si="27"/>
        <v>0</v>
      </c>
      <c r="Y32" s="137">
        <f t="shared" si="27"/>
        <v>0</v>
      </c>
      <c r="Z32" s="137">
        <f t="shared" si="27"/>
        <v>22623</v>
      </c>
      <c r="AA32" s="137">
        <f t="shared" si="27"/>
        <v>23200</v>
      </c>
      <c r="AB32" s="137">
        <f t="shared" si="27"/>
        <v>23200</v>
      </c>
      <c r="AC32" s="137"/>
      <c r="AD32" s="137"/>
    </row>
    <row r="33" spans="1:30" s="118" customFormat="1" ht="20.25" hidden="1" customHeight="1" x14ac:dyDescent="0.25">
      <c r="A33" s="187" t="s">
        <v>346</v>
      </c>
      <c r="B33" s="187"/>
      <c r="C33" s="187"/>
      <c r="D33" s="187"/>
      <c r="E33" s="202" t="s">
        <v>397</v>
      </c>
      <c r="F33" s="204">
        <f t="shared" si="0"/>
        <v>10000</v>
      </c>
      <c r="G33" s="204">
        <f t="shared" si="3"/>
        <v>0</v>
      </c>
      <c r="H33" s="205">
        <f t="shared" si="4"/>
        <v>14348</v>
      </c>
      <c r="I33" s="128"/>
      <c r="J33" s="135"/>
      <c r="K33" s="135"/>
      <c r="L33" s="135"/>
      <c r="M33" s="198">
        <v>31212</v>
      </c>
      <c r="N33" s="199"/>
      <c r="O33" s="200" t="s">
        <v>41</v>
      </c>
      <c r="P33" s="199" t="s">
        <v>142</v>
      </c>
      <c r="Q33" s="201">
        <f t="shared" ref="Q33:R33" si="28">Q34</f>
        <v>5000</v>
      </c>
      <c r="R33" s="201">
        <f t="shared" si="28"/>
        <v>0</v>
      </c>
      <c r="S33" s="201">
        <f>S34</f>
        <v>5000</v>
      </c>
      <c r="T33" s="201">
        <f t="shared" ref="T33:AB33" si="29">T34</f>
        <v>0</v>
      </c>
      <c r="U33" s="201">
        <f t="shared" si="29"/>
        <v>0</v>
      </c>
      <c r="V33" s="201">
        <f t="shared" si="29"/>
        <v>0</v>
      </c>
      <c r="W33" s="201">
        <f t="shared" si="29"/>
        <v>0</v>
      </c>
      <c r="X33" s="201">
        <f t="shared" si="29"/>
        <v>0</v>
      </c>
      <c r="Y33" s="201">
        <f t="shared" si="29"/>
        <v>0</v>
      </c>
      <c r="Z33" s="201">
        <f t="shared" si="29"/>
        <v>6348</v>
      </c>
      <c r="AA33" s="201">
        <f t="shared" si="29"/>
        <v>4000</v>
      </c>
      <c r="AB33" s="201">
        <f t="shared" si="29"/>
        <v>4000</v>
      </c>
      <c r="AC33" s="201"/>
      <c r="AD33" s="201"/>
    </row>
    <row r="34" spans="1:30" s="118" customFormat="1" ht="20.25" hidden="1" customHeight="1" x14ac:dyDescent="0.25">
      <c r="A34" s="187" t="s">
        <v>346</v>
      </c>
      <c r="B34" s="187"/>
      <c r="C34" s="187"/>
      <c r="D34" s="187"/>
      <c r="E34" s="187"/>
      <c r="F34" s="204">
        <f t="shared" si="0"/>
        <v>10000</v>
      </c>
      <c r="G34" s="204">
        <f t="shared" si="3"/>
        <v>0</v>
      </c>
      <c r="H34" s="205">
        <f t="shared" si="4"/>
        <v>14348</v>
      </c>
      <c r="I34" s="128"/>
      <c r="J34" s="135"/>
      <c r="K34" s="135"/>
      <c r="L34" s="135"/>
      <c r="M34" s="11"/>
      <c r="N34" s="175">
        <v>312120</v>
      </c>
      <c r="O34" s="176" t="s">
        <v>41</v>
      </c>
      <c r="P34" s="177" t="s">
        <v>142</v>
      </c>
      <c r="Q34" s="178">
        <v>5000</v>
      </c>
      <c r="R34" s="178">
        <f>S34-Q34</f>
        <v>0</v>
      </c>
      <c r="S34" s="178">
        <v>5000</v>
      </c>
      <c r="T34" s="178"/>
      <c r="U34" s="178"/>
      <c r="V34" s="178"/>
      <c r="W34" s="178"/>
      <c r="X34" s="178"/>
      <c r="Y34" s="178"/>
      <c r="Z34" s="178">
        <v>6348</v>
      </c>
      <c r="AA34" s="178">
        <v>4000</v>
      </c>
      <c r="AB34" s="178">
        <v>4000</v>
      </c>
      <c r="AC34" s="178"/>
      <c r="AD34" s="178"/>
    </row>
    <row r="35" spans="1:30" s="118" customFormat="1" ht="20.25" hidden="1" customHeight="1" x14ac:dyDescent="0.25">
      <c r="A35" s="187" t="s">
        <v>346</v>
      </c>
      <c r="B35" s="187"/>
      <c r="C35" s="187"/>
      <c r="D35" s="187"/>
      <c r="E35" s="202" t="s">
        <v>397</v>
      </c>
      <c r="F35" s="204">
        <f t="shared" si="0"/>
        <v>0</v>
      </c>
      <c r="G35" s="204">
        <f t="shared" si="3"/>
        <v>0</v>
      </c>
      <c r="H35" s="205">
        <f t="shared" si="4"/>
        <v>0</v>
      </c>
      <c r="I35" s="128"/>
      <c r="J35" s="135"/>
      <c r="K35" s="135"/>
      <c r="L35" s="135"/>
      <c r="M35" s="198">
        <v>31213</v>
      </c>
      <c r="N35" s="199"/>
      <c r="O35" s="200" t="s">
        <v>41</v>
      </c>
      <c r="P35" s="199" t="s">
        <v>143</v>
      </c>
      <c r="Q35" s="201">
        <f t="shared" ref="Q35:R35" si="30">Q36</f>
        <v>0</v>
      </c>
      <c r="R35" s="201">
        <f t="shared" si="30"/>
        <v>0</v>
      </c>
      <c r="S35" s="201">
        <f>S36</f>
        <v>0</v>
      </c>
      <c r="T35" s="201">
        <f t="shared" ref="T35:AB35" si="31">T36</f>
        <v>0</v>
      </c>
      <c r="U35" s="201">
        <f t="shared" si="31"/>
        <v>0</v>
      </c>
      <c r="V35" s="201">
        <f t="shared" si="31"/>
        <v>0</v>
      </c>
      <c r="W35" s="201">
        <f t="shared" si="31"/>
        <v>0</v>
      </c>
      <c r="X35" s="201">
        <f t="shared" si="31"/>
        <v>0</v>
      </c>
      <c r="Y35" s="201">
        <f t="shared" si="31"/>
        <v>0</v>
      </c>
      <c r="Z35" s="201">
        <f t="shared" si="31"/>
        <v>0</v>
      </c>
      <c r="AA35" s="201">
        <f t="shared" si="31"/>
        <v>0</v>
      </c>
      <c r="AB35" s="201">
        <f t="shared" si="31"/>
        <v>0</v>
      </c>
      <c r="AC35" s="201"/>
      <c r="AD35" s="201"/>
    </row>
    <row r="36" spans="1:30" s="118" customFormat="1" ht="20.25" hidden="1" customHeight="1" x14ac:dyDescent="0.25">
      <c r="A36" s="187" t="s">
        <v>346</v>
      </c>
      <c r="B36" s="187"/>
      <c r="C36" s="187"/>
      <c r="D36" s="187"/>
      <c r="E36" s="187"/>
      <c r="F36" s="204">
        <f t="shared" si="0"/>
        <v>0</v>
      </c>
      <c r="G36" s="204">
        <f t="shared" si="3"/>
        <v>0</v>
      </c>
      <c r="H36" s="205">
        <f t="shared" si="4"/>
        <v>0</v>
      </c>
      <c r="I36" s="128"/>
      <c r="J36" s="135"/>
      <c r="K36" s="135"/>
      <c r="L36" s="135"/>
      <c r="M36" s="11"/>
      <c r="N36" s="175">
        <v>312130</v>
      </c>
      <c r="O36" s="176" t="s">
        <v>41</v>
      </c>
      <c r="P36" s="177" t="s">
        <v>143</v>
      </c>
      <c r="Q36" s="178">
        <v>0</v>
      </c>
      <c r="R36" s="178">
        <f>S36-Q36</f>
        <v>0</v>
      </c>
      <c r="S36" s="178">
        <v>0</v>
      </c>
      <c r="T36" s="178"/>
      <c r="U36" s="178"/>
      <c r="V36" s="178"/>
      <c r="W36" s="178"/>
      <c r="X36" s="178"/>
      <c r="Y36" s="178"/>
      <c r="Z36" s="178">
        <v>0</v>
      </c>
      <c r="AA36" s="178">
        <f>+Q36</f>
        <v>0</v>
      </c>
      <c r="AB36" s="178"/>
      <c r="AC36" s="178"/>
      <c r="AD36" s="178"/>
    </row>
    <row r="37" spans="1:30" s="118" customFormat="1" ht="20.25" hidden="1" customHeight="1" x14ac:dyDescent="0.25">
      <c r="A37" s="187" t="s">
        <v>346</v>
      </c>
      <c r="B37" s="187"/>
      <c r="C37" s="187"/>
      <c r="D37" s="187"/>
      <c r="E37" s="202" t="s">
        <v>397</v>
      </c>
      <c r="F37" s="204">
        <f t="shared" si="0"/>
        <v>5400</v>
      </c>
      <c r="G37" s="204">
        <f t="shared" si="3"/>
        <v>0</v>
      </c>
      <c r="H37" s="205">
        <f t="shared" si="4"/>
        <v>5800</v>
      </c>
      <c r="I37" s="128"/>
      <c r="J37" s="135"/>
      <c r="K37" s="135"/>
      <c r="L37" s="135"/>
      <c r="M37" s="198">
        <v>31214</v>
      </c>
      <c r="N37" s="199"/>
      <c r="O37" s="200" t="s">
        <v>41</v>
      </c>
      <c r="P37" s="199" t="s">
        <v>144</v>
      </c>
      <c r="Q37" s="201">
        <f t="shared" ref="Q37:R37" si="32">Q38</f>
        <v>2700</v>
      </c>
      <c r="R37" s="201">
        <f t="shared" si="32"/>
        <v>0</v>
      </c>
      <c r="S37" s="201">
        <f>S38</f>
        <v>2700</v>
      </c>
      <c r="T37" s="201">
        <f t="shared" ref="T37:AB37" si="33">T38</f>
        <v>0</v>
      </c>
      <c r="U37" s="201">
        <f t="shared" si="33"/>
        <v>0</v>
      </c>
      <c r="V37" s="201">
        <f t="shared" si="33"/>
        <v>0</v>
      </c>
      <c r="W37" s="201">
        <f t="shared" si="33"/>
        <v>0</v>
      </c>
      <c r="X37" s="201">
        <f t="shared" si="33"/>
        <v>0</v>
      </c>
      <c r="Y37" s="201">
        <f t="shared" si="33"/>
        <v>0</v>
      </c>
      <c r="Z37" s="201">
        <f t="shared" si="33"/>
        <v>0</v>
      </c>
      <c r="AA37" s="201">
        <f t="shared" si="33"/>
        <v>2900</v>
      </c>
      <c r="AB37" s="201">
        <f t="shared" si="33"/>
        <v>2900</v>
      </c>
      <c r="AC37" s="201"/>
      <c r="AD37" s="201"/>
    </row>
    <row r="38" spans="1:30" s="118" customFormat="1" ht="20.25" hidden="1" customHeight="1" x14ac:dyDescent="0.25">
      <c r="A38" s="187" t="s">
        <v>346</v>
      </c>
      <c r="B38" s="187"/>
      <c r="C38" s="187"/>
      <c r="D38" s="187"/>
      <c r="E38" s="187"/>
      <c r="F38" s="204">
        <f t="shared" si="0"/>
        <v>5400</v>
      </c>
      <c r="G38" s="204">
        <f t="shared" si="3"/>
        <v>0</v>
      </c>
      <c r="H38" s="205">
        <f t="shared" si="4"/>
        <v>5800</v>
      </c>
      <c r="I38" s="128"/>
      <c r="J38" s="135"/>
      <c r="K38" s="135"/>
      <c r="L38" s="135"/>
      <c r="M38" s="11"/>
      <c r="N38" s="175">
        <v>312140</v>
      </c>
      <c r="O38" s="176" t="s">
        <v>41</v>
      </c>
      <c r="P38" s="177" t="s">
        <v>144</v>
      </c>
      <c r="Q38" s="178">
        <v>2700</v>
      </c>
      <c r="R38" s="178">
        <f>S38-Q38</f>
        <v>0</v>
      </c>
      <c r="S38" s="178">
        <v>2700</v>
      </c>
      <c r="T38" s="178"/>
      <c r="U38" s="178"/>
      <c r="V38" s="178"/>
      <c r="W38" s="178"/>
      <c r="X38" s="178"/>
      <c r="Y38" s="178"/>
      <c r="Z38" s="178">
        <v>0</v>
      </c>
      <c r="AA38" s="178">
        <v>2900</v>
      </c>
      <c r="AB38" s="178">
        <v>2900</v>
      </c>
      <c r="AC38" s="178"/>
      <c r="AD38" s="178"/>
    </row>
    <row r="39" spans="1:30" s="118" customFormat="1" ht="20.25" hidden="1" customHeight="1" x14ac:dyDescent="0.25">
      <c r="A39" s="187" t="s">
        <v>346</v>
      </c>
      <c r="B39" s="187"/>
      <c r="C39" s="187"/>
      <c r="D39" s="187"/>
      <c r="E39" s="202" t="s">
        <v>397</v>
      </c>
      <c r="F39" s="204">
        <f t="shared" si="0"/>
        <v>8000</v>
      </c>
      <c r="G39" s="204">
        <f t="shared" si="3"/>
        <v>0</v>
      </c>
      <c r="H39" s="205">
        <f t="shared" si="4"/>
        <v>10054</v>
      </c>
      <c r="I39" s="128"/>
      <c r="J39" s="135"/>
      <c r="K39" s="135"/>
      <c r="L39" s="135"/>
      <c r="M39" s="198">
        <v>31215</v>
      </c>
      <c r="N39" s="199"/>
      <c r="O39" s="200" t="s">
        <v>41</v>
      </c>
      <c r="P39" s="199" t="s">
        <v>145</v>
      </c>
      <c r="Q39" s="201">
        <f t="shared" ref="Q39:R39" si="34">Q40</f>
        <v>4000</v>
      </c>
      <c r="R39" s="201">
        <f t="shared" si="34"/>
        <v>0</v>
      </c>
      <c r="S39" s="201">
        <f>S40</f>
        <v>4000</v>
      </c>
      <c r="T39" s="201">
        <f t="shared" ref="T39:AB39" si="35">T40</f>
        <v>0</v>
      </c>
      <c r="U39" s="201">
        <f t="shared" si="35"/>
        <v>0</v>
      </c>
      <c r="V39" s="201">
        <f t="shared" si="35"/>
        <v>0</v>
      </c>
      <c r="W39" s="201">
        <f t="shared" si="35"/>
        <v>0</v>
      </c>
      <c r="X39" s="201">
        <f t="shared" si="35"/>
        <v>0</v>
      </c>
      <c r="Y39" s="201">
        <f t="shared" si="35"/>
        <v>0</v>
      </c>
      <c r="Z39" s="201">
        <f t="shared" si="35"/>
        <v>2054</v>
      </c>
      <c r="AA39" s="201">
        <f t="shared" si="35"/>
        <v>4000</v>
      </c>
      <c r="AB39" s="201">
        <f t="shared" si="35"/>
        <v>4000</v>
      </c>
      <c r="AC39" s="201"/>
      <c r="AD39" s="201"/>
    </row>
    <row r="40" spans="1:30" s="118" customFormat="1" ht="20.25" hidden="1" customHeight="1" x14ac:dyDescent="0.25">
      <c r="A40" s="187" t="s">
        <v>346</v>
      </c>
      <c r="B40" s="187"/>
      <c r="C40" s="187"/>
      <c r="D40" s="187"/>
      <c r="E40" s="187"/>
      <c r="F40" s="204">
        <f t="shared" si="0"/>
        <v>8000</v>
      </c>
      <c r="G40" s="204">
        <f t="shared" si="3"/>
        <v>0</v>
      </c>
      <c r="H40" s="205">
        <f t="shared" si="4"/>
        <v>10054</v>
      </c>
      <c r="I40" s="128"/>
      <c r="J40" s="135"/>
      <c r="K40" s="135"/>
      <c r="L40" s="135"/>
      <c r="M40" s="11"/>
      <c r="N40" s="175">
        <v>312150</v>
      </c>
      <c r="O40" s="176" t="s">
        <v>41</v>
      </c>
      <c r="P40" s="177" t="s">
        <v>145</v>
      </c>
      <c r="Q40" s="178">
        <v>4000</v>
      </c>
      <c r="R40" s="178">
        <f>S40-Q40</f>
        <v>0</v>
      </c>
      <c r="S40" s="178">
        <v>4000</v>
      </c>
      <c r="T40" s="178"/>
      <c r="U40" s="178"/>
      <c r="V40" s="178"/>
      <c r="W40" s="178"/>
      <c r="X40" s="178"/>
      <c r="Y40" s="178"/>
      <c r="Z40" s="178">
        <v>2054</v>
      </c>
      <c r="AA40" s="178">
        <f>+Q40</f>
        <v>4000</v>
      </c>
      <c r="AB40" s="178">
        <v>4000</v>
      </c>
      <c r="AC40" s="178"/>
      <c r="AD40" s="178"/>
    </row>
    <row r="41" spans="1:30" s="118" customFormat="1" ht="20.25" hidden="1" customHeight="1" x14ac:dyDescent="0.25">
      <c r="A41" s="187" t="s">
        <v>346</v>
      </c>
      <c r="B41" s="187"/>
      <c r="C41" s="187"/>
      <c r="D41" s="187"/>
      <c r="E41" s="202" t="s">
        <v>397</v>
      </c>
      <c r="F41" s="204">
        <f t="shared" si="0"/>
        <v>16600</v>
      </c>
      <c r="G41" s="204">
        <f t="shared" si="3"/>
        <v>0</v>
      </c>
      <c r="H41" s="205">
        <f t="shared" si="4"/>
        <v>15800</v>
      </c>
      <c r="I41" s="128"/>
      <c r="J41" s="135"/>
      <c r="K41" s="135"/>
      <c r="L41" s="135"/>
      <c r="M41" s="198">
        <v>31216</v>
      </c>
      <c r="N41" s="199"/>
      <c r="O41" s="200" t="s">
        <v>41</v>
      </c>
      <c r="P41" s="199" t="s">
        <v>146</v>
      </c>
      <c r="Q41" s="201">
        <f t="shared" ref="Q41:R41" si="36">Q42</f>
        <v>8300</v>
      </c>
      <c r="R41" s="201">
        <f t="shared" si="36"/>
        <v>0</v>
      </c>
      <c r="S41" s="201">
        <f>S42</f>
        <v>8300</v>
      </c>
      <c r="T41" s="201">
        <f t="shared" ref="T41:AB41" si="37">T42</f>
        <v>0</v>
      </c>
      <c r="U41" s="201">
        <f t="shared" si="37"/>
        <v>0</v>
      </c>
      <c r="V41" s="201">
        <f t="shared" si="37"/>
        <v>0</v>
      </c>
      <c r="W41" s="201">
        <f t="shared" si="37"/>
        <v>0</v>
      </c>
      <c r="X41" s="201">
        <f t="shared" si="37"/>
        <v>0</v>
      </c>
      <c r="Y41" s="201">
        <f t="shared" si="37"/>
        <v>0</v>
      </c>
      <c r="Z41" s="201">
        <f t="shared" si="37"/>
        <v>7200</v>
      </c>
      <c r="AA41" s="201">
        <f t="shared" si="37"/>
        <v>4300</v>
      </c>
      <c r="AB41" s="201">
        <f t="shared" si="37"/>
        <v>4300</v>
      </c>
      <c r="AC41" s="201"/>
      <c r="AD41" s="201"/>
    </row>
    <row r="42" spans="1:30" s="118" customFormat="1" ht="20.25" hidden="1" customHeight="1" x14ac:dyDescent="0.25">
      <c r="A42" s="187" t="s">
        <v>346</v>
      </c>
      <c r="B42" s="187"/>
      <c r="C42" s="187"/>
      <c r="D42" s="187"/>
      <c r="E42" s="187"/>
      <c r="F42" s="204">
        <f t="shared" si="0"/>
        <v>16600</v>
      </c>
      <c r="G42" s="204">
        <f t="shared" si="3"/>
        <v>0</v>
      </c>
      <c r="H42" s="205">
        <f t="shared" si="4"/>
        <v>15800</v>
      </c>
      <c r="I42" s="128"/>
      <c r="J42" s="135"/>
      <c r="K42" s="135"/>
      <c r="L42" s="135"/>
      <c r="M42" s="11"/>
      <c r="N42" s="175">
        <v>312160</v>
      </c>
      <c r="O42" s="176" t="s">
        <v>41</v>
      </c>
      <c r="P42" s="177" t="s">
        <v>146</v>
      </c>
      <c r="Q42" s="178">
        <v>8300</v>
      </c>
      <c r="R42" s="178">
        <f>S42-Q42</f>
        <v>0</v>
      </c>
      <c r="S42" s="178">
        <f>10300-1500-500</f>
        <v>8300</v>
      </c>
      <c r="T42" s="178"/>
      <c r="U42" s="178"/>
      <c r="V42" s="178"/>
      <c r="W42" s="178"/>
      <c r="X42" s="178"/>
      <c r="Y42" s="178"/>
      <c r="Z42" s="178">
        <v>7200</v>
      </c>
      <c r="AA42" s="178">
        <v>4300</v>
      </c>
      <c r="AB42" s="178">
        <v>4300</v>
      </c>
      <c r="AC42" s="178"/>
      <c r="AD42" s="178"/>
    </row>
    <row r="43" spans="1:30" s="118" customFormat="1" ht="20.25" hidden="1" customHeight="1" x14ac:dyDescent="0.25">
      <c r="A43" s="187" t="s">
        <v>346</v>
      </c>
      <c r="B43" s="187"/>
      <c r="C43" s="187"/>
      <c r="D43" s="187"/>
      <c r="E43" s="202" t="s">
        <v>397</v>
      </c>
      <c r="F43" s="204">
        <f t="shared" si="0"/>
        <v>21800</v>
      </c>
      <c r="G43" s="204">
        <f t="shared" si="3"/>
        <v>0</v>
      </c>
      <c r="H43" s="205">
        <f t="shared" si="4"/>
        <v>23021</v>
      </c>
      <c r="I43" s="128"/>
      <c r="J43" s="135"/>
      <c r="K43" s="135"/>
      <c r="L43" s="135"/>
      <c r="M43" s="198">
        <v>31219</v>
      </c>
      <c r="N43" s="199"/>
      <c r="O43" s="200" t="s">
        <v>41</v>
      </c>
      <c r="P43" s="199" t="s">
        <v>147</v>
      </c>
      <c r="Q43" s="201">
        <f t="shared" ref="Q43:R43" si="38">Q44</f>
        <v>10900</v>
      </c>
      <c r="R43" s="201">
        <f t="shared" si="38"/>
        <v>0</v>
      </c>
      <c r="S43" s="201">
        <f>S44</f>
        <v>10900</v>
      </c>
      <c r="T43" s="201">
        <f t="shared" ref="T43:AB43" si="39">T44</f>
        <v>0</v>
      </c>
      <c r="U43" s="201">
        <f t="shared" si="39"/>
        <v>0</v>
      </c>
      <c r="V43" s="201">
        <f t="shared" si="39"/>
        <v>0</v>
      </c>
      <c r="W43" s="201">
        <f t="shared" si="39"/>
        <v>0</v>
      </c>
      <c r="X43" s="201">
        <f t="shared" si="39"/>
        <v>0</v>
      </c>
      <c r="Y43" s="201">
        <f t="shared" si="39"/>
        <v>0</v>
      </c>
      <c r="Z43" s="201">
        <f t="shared" si="39"/>
        <v>7021</v>
      </c>
      <c r="AA43" s="201">
        <f t="shared" si="39"/>
        <v>8000</v>
      </c>
      <c r="AB43" s="201">
        <f t="shared" si="39"/>
        <v>8000</v>
      </c>
      <c r="AC43" s="201"/>
      <c r="AD43" s="201"/>
    </row>
    <row r="44" spans="1:30" s="118" customFormat="1" ht="20.25" hidden="1" customHeight="1" x14ac:dyDescent="0.25">
      <c r="A44" s="187" t="s">
        <v>346</v>
      </c>
      <c r="B44" s="187"/>
      <c r="C44" s="187"/>
      <c r="D44" s="187"/>
      <c r="E44" s="187"/>
      <c r="F44" s="204">
        <f t="shared" si="0"/>
        <v>21800</v>
      </c>
      <c r="G44" s="204">
        <f t="shared" si="3"/>
        <v>0</v>
      </c>
      <c r="H44" s="205">
        <f t="shared" si="4"/>
        <v>23021</v>
      </c>
      <c r="I44" s="128"/>
      <c r="J44" s="135"/>
      <c r="K44" s="135"/>
      <c r="L44" s="135"/>
      <c r="M44" s="11"/>
      <c r="N44" s="175">
        <v>312190</v>
      </c>
      <c r="O44" s="176" t="s">
        <v>41</v>
      </c>
      <c r="P44" s="177" t="s">
        <v>148</v>
      </c>
      <c r="Q44" s="178">
        <v>10900</v>
      </c>
      <c r="R44" s="178">
        <f>S44-Q44</f>
        <v>0</v>
      </c>
      <c r="S44" s="178">
        <v>10900</v>
      </c>
      <c r="T44" s="178"/>
      <c r="U44" s="178"/>
      <c r="V44" s="178"/>
      <c r="W44" s="178"/>
      <c r="X44" s="178"/>
      <c r="Y44" s="178"/>
      <c r="Z44" s="178">
        <v>7021</v>
      </c>
      <c r="AA44" s="178">
        <v>8000</v>
      </c>
      <c r="AB44" s="178">
        <v>8000</v>
      </c>
      <c r="AC44" s="178"/>
      <c r="AD44" s="178"/>
    </row>
    <row r="45" spans="1:30" s="218" customFormat="1" ht="20.25" hidden="1" customHeight="1" x14ac:dyDescent="0.25">
      <c r="A45" s="192" t="s">
        <v>346</v>
      </c>
      <c r="B45" s="192"/>
      <c r="C45" s="219" t="s">
        <v>393</v>
      </c>
      <c r="D45" s="219" t="s">
        <v>396</v>
      </c>
      <c r="E45" s="219" t="s">
        <v>397</v>
      </c>
      <c r="F45" s="211">
        <f t="shared" si="0"/>
        <v>164000</v>
      </c>
      <c r="G45" s="211">
        <f t="shared" si="3"/>
        <v>0</v>
      </c>
      <c r="H45" s="212">
        <f t="shared" si="4"/>
        <v>272036</v>
      </c>
      <c r="I45" s="213"/>
      <c r="J45" s="214"/>
      <c r="K45" s="214">
        <v>313</v>
      </c>
      <c r="L45" s="214"/>
      <c r="M45" s="214"/>
      <c r="N45" s="215"/>
      <c r="O45" s="220" t="s">
        <v>41</v>
      </c>
      <c r="P45" s="216" t="s">
        <v>149</v>
      </c>
      <c r="Q45" s="217">
        <f>Q46+Q51</f>
        <v>82000</v>
      </c>
      <c r="R45" s="217">
        <f t="shared" ref="R45" si="40">R46+R51</f>
        <v>0</v>
      </c>
      <c r="S45" s="217">
        <f>S46+S51</f>
        <v>82000</v>
      </c>
      <c r="T45" s="217">
        <f t="shared" ref="T45:AB45" si="41">T46+T51</f>
        <v>0</v>
      </c>
      <c r="U45" s="217">
        <f t="shared" si="41"/>
        <v>0</v>
      </c>
      <c r="V45" s="217">
        <f t="shared" si="41"/>
        <v>0</v>
      </c>
      <c r="W45" s="217">
        <f t="shared" si="41"/>
        <v>0</v>
      </c>
      <c r="X45" s="217">
        <f t="shared" si="41"/>
        <v>0</v>
      </c>
      <c r="Y45" s="217">
        <f t="shared" si="41"/>
        <v>0</v>
      </c>
      <c r="Z45" s="217">
        <f t="shared" si="41"/>
        <v>70036</v>
      </c>
      <c r="AA45" s="217">
        <f t="shared" si="41"/>
        <v>101000</v>
      </c>
      <c r="AB45" s="217">
        <f t="shared" si="41"/>
        <v>101000</v>
      </c>
      <c r="AC45" s="217"/>
      <c r="AD45" s="217"/>
    </row>
    <row r="46" spans="1:30" s="118" customFormat="1" ht="20.25" hidden="1" customHeight="1" x14ac:dyDescent="0.25">
      <c r="A46" s="187" t="s">
        <v>346</v>
      </c>
      <c r="B46" s="187"/>
      <c r="C46" s="187"/>
      <c r="D46" s="202" t="s">
        <v>396</v>
      </c>
      <c r="E46" s="202" t="s">
        <v>397</v>
      </c>
      <c r="F46" s="204">
        <f t="shared" si="0"/>
        <v>164000</v>
      </c>
      <c r="G46" s="204">
        <f t="shared" si="3"/>
        <v>0</v>
      </c>
      <c r="H46" s="205">
        <f t="shared" si="4"/>
        <v>272036</v>
      </c>
      <c r="I46" s="128"/>
      <c r="J46" s="135"/>
      <c r="K46" s="135"/>
      <c r="L46" s="135">
        <v>3132</v>
      </c>
      <c r="M46" s="135"/>
      <c r="N46" s="136"/>
      <c r="O46" s="12" t="s">
        <v>41</v>
      </c>
      <c r="P46" s="131" t="s">
        <v>150</v>
      </c>
      <c r="Q46" s="137">
        <f t="shared" ref="Q46:R46" si="42">Q47+Q49</f>
        <v>82000</v>
      </c>
      <c r="R46" s="137">
        <f t="shared" si="42"/>
        <v>0</v>
      </c>
      <c r="S46" s="137">
        <f>S47+S49</f>
        <v>82000</v>
      </c>
      <c r="T46" s="137">
        <f t="shared" ref="T46:AB46" si="43">T47+T49</f>
        <v>0</v>
      </c>
      <c r="U46" s="137">
        <f t="shared" si="43"/>
        <v>0</v>
      </c>
      <c r="V46" s="137">
        <f t="shared" si="43"/>
        <v>0</v>
      </c>
      <c r="W46" s="137">
        <f t="shared" si="43"/>
        <v>0</v>
      </c>
      <c r="X46" s="137">
        <f t="shared" si="43"/>
        <v>0</v>
      </c>
      <c r="Y46" s="137">
        <f t="shared" si="43"/>
        <v>0</v>
      </c>
      <c r="Z46" s="137">
        <f t="shared" si="43"/>
        <v>70036</v>
      </c>
      <c r="AA46" s="137">
        <f t="shared" si="43"/>
        <v>101000</v>
      </c>
      <c r="AB46" s="137">
        <f t="shared" si="43"/>
        <v>101000</v>
      </c>
      <c r="AC46" s="137"/>
      <c r="AD46" s="137"/>
    </row>
    <row r="47" spans="1:30" s="118" customFormat="1" ht="20.25" hidden="1" customHeight="1" x14ac:dyDescent="0.25">
      <c r="A47" s="187" t="s">
        <v>346</v>
      </c>
      <c r="B47" s="187"/>
      <c r="C47" s="187"/>
      <c r="D47" s="187"/>
      <c r="E47" s="202" t="s">
        <v>397</v>
      </c>
      <c r="F47" s="204">
        <f t="shared" si="0"/>
        <v>164000</v>
      </c>
      <c r="G47" s="204">
        <f t="shared" si="3"/>
        <v>0</v>
      </c>
      <c r="H47" s="205">
        <f t="shared" si="4"/>
        <v>272036</v>
      </c>
      <c r="I47" s="128"/>
      <c r="J47" s="135"/>
      <c r="K47" s="135"/>
      <c r="L47" s="135"/>
      <c r="M47" s="198">
        <v>31321</v>
      </c>
      <c r="N47" s="199"/>
      <c r="O47" s="200" t="s">
        <v>41</v>
      </c>
      <c r="P47" s="199" t="s">
        <v>150</v>
      </c>
      <c r="Q47" s="201">
        <f t="shared" ref="Q47:R47" si="44">Q48</f>
        <v>82000</v>
      </c>
      <c r="R47" s="201">
        <f t="shared" si="44"/>
        <v>0</v>
      </c>
      <c r="S47" s="201">
        <f t="shared" ref="S47:AB47" si="45">S48</f>
        <v>82000</v>
      </c>
      <c r="T47" s="201">
        <f t="shared" si="45"/>
        <v>0</v>
      </c>
      <c r="U47" s="201">
        <f t="shared" si="45"/>
        <v>0</v>
      </c>
      <c r="V47" s="201">
        <f t="shared" si="45"/>
        <v>0</v>
      </c>
      <c r="W47" s="201">
        <f t="shared" si="45"/>
        <v>0</v>
      </c>
      <c r="X47" s="201">
        <f t="shared" si="45"/>
        <v>0</v>
      </c>
      <c r="Y47" s="201">
        <f t="shared" si="45"/>
        <v>0</v>
      </c>
      <c r="Z47" s="201">
        <f t="shared" si="45"/>
        <v>70036</v>
      </c>
      <c r="AA47" s="201">
        <f t="shared" si="45"/>
        <v>101000</v>
      </c>
      <c r="AB47" s="201">
        <f t="shared" si="45"/>
        <v>101000</v>
      </c>
      <c r="AC47" s="201"/>
      <c r="AD47" s="201"/>
    </row>
    <row r="48" spans="1:30" s="118" customFormat="1" ht="20.25" hidden="1" customHeight="1" x14ac:dyDescent="0.25">
      <c r="A48" s="187" t="s">
        <v>346</v>
      </c>
      <c r="B48" s="187"/>
      <c r="C48" s="187"/>
      <c r="D48" s="187"/>
      <c r="E48" s="187"/>
      <c r="F48" s="204">
        <f t="shared" si="0"/>
        <v>164000</v>
      </c>
      <c r="G48" s="204">
        <f t="shared" si="3"/>
        <v>0</v>
      </c>
      <c r="H48" s="205">
        <f t="shared" si="4"/>
        <v>272036</v>
      </c>
      <c r="I48" s="128"/>
      <c r="J48" s="135"/>
      <c r="K48" s="135"/>
      <c r="L48" s="135"/>
      <c r="M48" s="11"/>
      <c r="N48" s="175">
        <v>313210</v>
      </c>
      <c r="O48" s="176" t="s">
        <v>41</v>
      </c>
      <c r="P48" s="177" t="s">
        <v>150</v>
      </c>
      <c r="Q48" s="178">
        <f>110000-28000</f>
        <v>82000</v>
      </c>
      <c r="R48" s="178">
        <f>S48-Q48</f>
        <v>0</v>
      </c>
      <c r="S48" s="178">
        <f>110000-28000</f>
        <v>82000</v>
      </c>
      <c r="T48" s="178"/>
      <c r="U48" s="178"/>
      <c r="V48" s="178"/>
      <c r="W48" s="178"/>
      <c r="X48" s="178"/>
      <c r="Y48" s="178"/>
      <c r="Z48" s="178">
        <v>70036</v>
      </c>
      <c r="AA48" s="178">
        <v>101000</v>
      </c>
      <c r="AB48" s="178">
        <v>101000</v>
      </c>
      <c r="AC48" s="178"/>
      <c r="AD48" s="178"/>
    </row>
    <row r="49" spans="1:33" s="118" customFormat="1" ht="20.25" hidden="1" customHeight="1" x14ac:dyDescent="0.25">
      <c r="A49" s="187" t="s">
        <v>346</v>
      </c>
      <c r="B49" s="187"/>
      <c r="C49" s="187"/>
      <c r="D49" s="187"/>
      <c r="E49" s="202" t="s">
        <v>397</v>
      </c>
      <c r="F49" s="204">
        <f t="shared" si="0"/>
        <v>0</v>
      </c>
      <c r="G49" s="204">
        <f t="shared" si="3"/>
        <v>0</v>
      </c>
      <c r="H49" s="205">
        <f t="shared" si="4"/>
        <v>0</v>
      </c>
      <c r="I49" s="128"/>
      <c r="J49" s="135"/>
      <c r="K49" s="135"/>
      <c r="L49" s="135"/>
      <c r="M49" s="198">
        <v>31322</v>
      </c>
      <c r="N49" s="199"/>
      <c r="O49" s="200" t="s">
        <v>41</v>
      </c>
      <c r="P49" s="199" t="s">
        <v>150</v>
      </c>
      <c r="Q49" s="201">
        <f t="shared" ref="Q49:R49" si="46">Q50</f>
        <v>0</v>
      </c>
      <c r="R49" s="201">
        <f t="shared" si="46"/>
        <v>0</v>
      </c>
      <c r="S49" s="201">
        <f>S50</f>
        <v>0</v>
      </c>
      <c r="T49" s="201">
        <f t="shared" ref="T49:AD49" si="47">T50</f>
        <v>0</v>
      </c>
      <c r="U49" s="201">
        <f t="shared" si="47"/>
        <v>0</v>
      </c>
      <c r="V49" s="201">
        <f t="shared" si="47"/>
        <v>0</v>
      </c>
      <c r="W49" s="201">
        <f t="shared" si="47"/>
        <v>0</v>
      </c>
      <c r="X49" s="201">
        <f t="shared" si="47"/>
        <v>0</v>
      </c>
      <c r="Y49" s="201">
        <f t="shared" si="47"/>
        <v>0</v>
      </c>
      <c r="Z49" s="201">
        <f t="shared" si="47"/>
        <v>0</v>
      </c>
      <c r="AA49" s="201">
        <f t="shared" si="47"/>
        <v>0</v>
      </c>
      <c r="AB49" s="201">
        <f t="shared" si="47"/>
        <v>0</v>
      </c>
      <c r="AC49" s="201">
        <f t="shared" si="47"/>
        <v>0</v>
      </c>
      <c r="AD49" s="201">
        <f t="shared" si="47"/>
        <v>0</v>
      </c>
    </row>
    <row r="50" spans="1:33" s="118" customFormat="1" ht="20.25" hidden="1" customHeight="1" x14ac:dyDescent="0.25">
      <c r="A50" s="187" t="s">
        <v>346</v>
      </c>
      <c r="B50" s="187"/>
      <c r="C50" s="187"/>
      <c r="D50" s="187"/>
      <c r="E50" s="187"/>
      <c r="F50" s="204">
        <f t="shared" si="0"/>
        <v>0</v>
      </c>
      <c r="G50" s="204">
        <f t="shared" si="3"/>
        <v>0</v>
      </c>
      <c r="H50" s="205">
        <f t="shared" si="4"/>
        <v>0</v>
      </c>
      <c r="I50" s="128"/>
      <c r="J50" s="135"/>
      <c r="K50" s="135"/>
      <c r="L50" s="135"/>
      <c r="M50" s="11"/>
      <c r="N50" s="175">
        <v>313220</v>
      </c>
      <c r="O50" s="176" t="s">
        <v>41</v>
      </c>
      <c r="P50" s="177" t="s">
        <v>150</v>
      </c>
      <c r="Q50" s="178">
        <f>44300+600+100+20000-65000</f>
        <v>0</v>
      </c>
      <c r="R50" s="178">
        <f>S50-Q50</f>
        <v>0</v>
      </c>
      <c r="S50" s="178">
        <f>44300+600+100+20000-65000</f>
        <v>0</v>
      </c>
      <c r="T50" s="178"/>
      <c r="U50" s="178"/>
      <c r="V50" s="178"/>
      <c r="W50" s="178"/>
      <c r="X50" s="178"/>
      <c r="Y50" s="178"/>
      <c r="Z50" s="178"/>
      <c r="AA50" s="178">
        <f>+Q50</f>
        <v>0</v>
      </c>
      <c r="AB50" s="178"/>
      <c r="AC50" s="178"/>
      <c r="AD50" s="178"/>
    </row>
    <row r="51" spans="1:33" s="118" customFormat="1" ht="20.25" hidden="1" customHeight="1" x14ac:dyDescent="0.25">
      <c r="A51" s="187" t="s">
        <v>346</v>
      </c>
      <c r="B51" s="187"/>
      <c r="C51" s="187"/>
      <c r="D51" s="202" t="s">
        <v>396</v>
      </c>
      <c r="E51" s="202" t="s">
        <v>397</v>
      </c>
      <c r="F51" s="204">
        <f t="shared" si="0"/>
        <v>0</v>
      </c>
      <c r="G51" s="204">
        <f t="shared" si="3"/>
        <v>0</v>
      </c>
      <c r="H51" s="205">
        <f t="shared" si="4"/>
        <v>0</v>
      </c>
      <c r="I51" s="128"/>
      <c r="J51" s="135"/>
      <c r="K51" s="135"/>
      <c r="L51" s="135">
        <v>3133</v>
      </c>
      <c r="M51" s="135"/>
      <c r="N51" s="136"/>
      <c r="O51" s="12" t="s">
        <v>41</v>
      </c>
      <c r="P51" s="131" t="s">
        <v>150</v>
      </c>
      <c r="Q51" s="137">
        <f t="shared" ref="Q51:R52" si="48">Q52</f>
        <v>0</v>
      </c>
      <c r="R51" s="137">
        <f t="shared" si="48"/>
        <v>0</v>
      </c>
      <c r="S51" s="137">
        <f t="shared" ref="S51:AD52" si="49">S52</f>
        <v>0</v>
      </c>
      <c r="T51" s="137">
        <f t="shared" si="49"/>
        <v>0</v>
      </c>
      <c r="U51" s="137">
        <f t="shared" si="49"/>
        <v>0</v>
      </c>
      <c r="V51" s="137">
        <f t="shared" si="49"/>
        <v>0</v>
      </c>
      <c r="W51" s="137">
        <f t="shared" si="49"/>
        <v>0</v>
      </c>
      <c r="X51" s="137">
        <f t="shared" si="49"/>
        <v>0</v>
      </c>
      <c r="Y51" s="137">
        <f t="shared" si="49"/>
        <v>0</v>
      </c>
      <c r="Z51" s="137">
        <f t="shared" si="49"/>
        <v>0</v>
      </c>
      <c r="AA51" s="137">
        <f t="shared" si="49"/>
        <v>0</v>
      </c>
      <c r="AB51" s="137">
        <f t="shared" si="49"/>
        <v>0</v>
      </c>
      <c r="AC51" s="137">
        <f t="shared" si="49"/>
        <v>0</v>
      </c>
      <c r="AD51" s="137">
        <f t="shared" si="49"/>
        <v>0</v>
      </c>
    </row>
    <row r="52" spans="1:33" s="118" customFormat="1" ht="20.25" hidden="1" customHeight="1" x14ac:dyDescent="0.25">
      <c r="A52" s="187" t="s">
        <v>346</v>
      </c>
      <c r="B52" s="187"/>
      <c r="C52" s="187"/>
      <c r="D52" s="187"/>
      <c r="E52" s="202" t="s">
        <v>397</v>
      </c>
      <c r="F52" s="204">
        <f t="shared" si="0"/>
        <v>0</v>
      </c>
      <c r="G52" s="204">
        <f t="shared" si="3"/>
        <v>0</v>
      </c>
      <c r="H52" s="205">
        <f t="shared" si="4"/>
        <v>0</v>
      </c>
      <c r="I52" s="128"/>
      <c r="J52" s="135"/>
      <c r="K52" s="135"/>
      <c r="L52" s="135"/>
      <c r="M52" s="198">
        <v>31332</v>
      </c>
      <c r="N52" s="199"/>
      <c r="O52" s="200" t="s">
        <v>41</v>
      </c>
      <c r="P52" s="199" t="s">
        <v>150</v>
      </c>
      <c r="Q52" s="201">
        <f t="shared" si="48"/>
        <v>0</v>
      </c>
      <c r="R52" s="201">
        <f t="shared" si="48"/>
        <v>0</v>
      </c>
      <c r="S52" s="201">
        <f t="shared" si="49"/>
        <v>0</v>
      </c>
      <c r="T52" s="201">
        <f t="shared" si="49"/>
        <v>0</v>
      </c>
      <c r="U52" s="201">
        <f t="shared" si="49"/>
        <v>0</v>
      </c>
      <c r="V52" s="201">
        <f t="shared" si="49"/>
        <v>0</v>
      </c>
      <c r="W52" s="201">
        <f t="shared" si="49"/>
        <v>0</v>
      </c>
      <c r="X52" s="201">
        <f t="shared" si="49"/>
        <v>0</v>
      </c>
      <c r="Y52" s="201">
        <f t="shared" si="49"/>
        <v>0</v>
      </c>
      <c r="Z52" s="201">
        <f t="shared" si="49"/>
        <v>0</v>
      </c>
      <c r="AA52" s="201">
        <f t="shared" si="49"/>
        <v>0</v>
      </c>
      <c r="AB52" s="201">
        <f t="shared" si="49"/>
        <v>0</v>
      </c>
      <c r="AC52" s="201">
        <f t="shared" si="49"/>
        <v>0</v>
      </c>
      <c r="AD52" s="201">
        <f t="shared" si="49"/>
        <v>0</v>
      </c>
    </row>
    <row r="53" spans="1:33" s="118" customFormat="1" ht="20.25" hidden="1" customHeight="1" x14ac:dyDescent="0.25">
      <c r="A53" s="187" t="s">
        <v>346</v>
      </c>
      <c r="B53" s="187"/>
      <c r="C53" s="187"/>
      <c r="D53" s="187"/>
      <c r="E53" s="187"/>
      <c r="F53" s="204">
        <f t="shared" si="0"/>
        <v>0</v>
      </c>
      <c r="G53" s="204">
        <f t="shared" si="3"/>
        <v>0</v>
      </c>
      <c r="H53" s="205">
        <f t="shared" si="4"/>
        <v>0</v>
      </c>
      <c r="I53" s="128"/>
      <c r="J53" s="135"/>
      <c r="K53" s="135"/>
      <c r="L53" s="135"/>
      <c r="M53" s="11"/>
      <c r="N53" s="175">
        <v>313320</v>
      </c>
      <c r="O53" s="176" t="s">
        <v>41</v>
      </c>
      <c r="P53" s="177" t="s">
        <v>150</v>
      </c>
      <c r="Q53" s="178">
        <f>106600+1200+1900+300+50000-160000</f>
        <v>0</v>
      </c>
      <c r="R53" s="178">
        <f>S53-Q53</f>
        <v>0</v>
      </c>
      <c r="S53" s="178">
        <f>106600+1200+1900+300+50000-160000</f>
        <v>0</v>
      </c>
      <c r="T53" s="178"/>
      <c r="U53" s="178"/>
      <c r="V53" s="178"/>
      <c r="W53" s="178"/>
      <c r="X53" s="178"/>
      <c r="Y53" s="178"/>
      <c r="Z53" s="178"/>
      <c r="AA53" s="178">
        <f>+Q53</f>
        <v>0</v>
      </c>
      <c r="AB53" s="178"/>
      <c r="AC53" s="178"/>
      <c r="AD53" s="178"/>
    </row>
    <row r="54" spans="1:33" s="191" customFormat="1" ht="20.25" customHeight="1" x14ac:dyDescent="0.25">
      <c r="A54" s="187" t="s">
        <v>346</v>
      </c>
      <c r="B54" s="202" t="s">
        <v>362</v>
      </c>
      <c r="C54" s="202" t="s">
        <v>393</v>
      </c>
      <c r="D54" s="202" t="s">
        <v>396</v>
      </c>
      <c r="E54" s="202" t="s">
        <v>397</v>
      </c>
      <c r="F54" s="204">
        <f t="shared" si="0"/>
        <v>1086704</v>
      </c>
      <c r="G54" s="204">
        <f t="shared" si="3"/>
        <v>0</v>
      </c>
      <c r="H54" s="205">
        <f t="shared" si="4"/>
        <v>1875615.29</v>
      </c>
      <c r="I54" s="125"/>
      <c r="J54" s="125">
        <v>32</v>
      </c>
      <c r="K54" s="125"/>
      <c r="L54" s="125"/>
      <c r="M54" s="125"/>
      <c r="N54" s="125"/>
      <c r="O54" s="179" t="s">
        <v>41</v>
      </c>
      <c r="P54" s="189" t="s">
        <v>7</v>
      </c>
      <c r="Q54" s="190">
        <f t="shared" ref="Q54:AB54" si="50">Q55+Q76+Q113+Q179+Q183</f>
        <v>561130</v>
      </c>
      <c r="R54" s="190">
        <f t="shared" si="50"/>
        <v>-17778</v>
      </c>
      <c r="S54" s="190">
        <f t="shared" si="50"/>
        <v>543352</v>
      </c>
      <c r="T54" s="190">
        <f t="shared" si="50"/>
        <v>0</v>
      </c>
      <c r="U54" s="190">
        <f t="shared" si="50"/>
        <v>0</v>
      </c>
      <c r="V54" s="190">
        <f t="shared" si="50"/>
        <v>0</v>
      </c>
      <c r="W54" s="190">
        <f t="shared" si="50"/>
        <v>0</v>
      </c>
      <c r="X54" s="190">
        <f t="shared" si="50"/>
        <v>0</v>
      </c>
      <c r="Y54" s="190">
        <f t="shared" si="50"/>
        <v>0</v>
      </c>
      <c r="Z54" s="190">
        <f t="shared" si="50"/>
        <v>319248.29000000004</v>
      </c>
      <c r="AA54" s="190">
        <f t="shared" si="50"/>
        <v>535390</v>
      </c>
      <c r="AB54" s="190">
        <f t="shared" si="50"/>
        <v>536000</v>
      </c>
      <c r="AC54" s="190">
        <v>241336</v>
      </c>
      <c r="AD54" s="190">
        <v>243641</v>
      </c>
      <c r="AE54" s="235">
        <f>+AC54-333503</f>
        <v>-92167</v>
      </c>
      <c r="AF54" s="235"/>
      <c r="AG54" s="235"/>
    </row>
    <row r="55" spans="1:33" s="218" customFormat="1" ht="20.25" hidden="1" customHeight="1" x14ac:dyDescent="0.25">
      <c r="A55" s="192" t="s">
        <v>346</v>
      </c>
      <c r="B55" s="192"/>
      <c r="C55" s="219" t="s">
        <v>393</v>
      </c>
      <c r="D55" s="219" t="s">
        <v>396</v>
      </c>
      <c r="E55" s="219" t="s">
        <v>397</v>
      </c>
      <c r="F55" s="211">
        <f t="shared" si="0"/>
        <v>77754</v>
      </c>
      <c r="G55" s="211">
        <f t="shared" si="3"/>
        <v>0</v>
      </c>
      <c r="H55" s="212">
        <f t="shared" si="4"/>
        <v>78091.290000000008</v>
      </c>
      <c r="I55" s="213"/>
      <c r="J55" s="214"/>
      <c r="K55" s="214">
        <v>321</v>
      </c>
      <c r="L55" s="214"/>
      <c r="M55" s="214"/>
      <c r="N55" s="215"/>
      <c r="O55" s="220" t="s">
        <v>41</v>
      </c>
      <c r="P55" s="216" t="s">
        <v>151</v>
      </c>
      <c r="Q55" s="217">
        <f>Q56+Q65+Q70</f>
        <v>39315</v>
      </c>
      <c r="R55" s="217">
        <f t="shared" ref="R55" si="51">R56+R65+R70</f>
        <v>-438</v>
      </c>
      <c r="S55" s="217">
        <f>S56+S65+S70</f>
        <v>38877</v>
      </c>
      <c r="T55" s="217">
        <f t="shared" ref="T55:AB55" si="52">T56+T65+T70</f>
        <v>0</v>
      </c>
      <c r="U55" s="217">
        <f t="shared" si="52"/>
        <v>0</v>
      </c>
      <c r="V55" s="217">
        <f t="shared" si="52"/>
        <v>0</v>
      </c>
      <c r="W55" s="217">
        <f t="shared" si="52"/>
        <v>0</v>
      </c>
      <c r="X55" s="217">
        <f t="shared" si="52"/>
        <v>0</v>
      </c>
      <c r="Y55" s="217">
        <f t="shared" si="52"/>
        <v>0</v>
      </c>
      <c r="Z55" s="217">
        <f t="shared" si="52"/>
        <v>19993.29</v>
      </c>
      <c r="AA55" s="217">
        <f t="shared" si="52"/>
        <v>29398</v>
      </c>
      <c r="AB55" s="217">
        <f t="shared" si="52"/>
        <v>28700</v>
      </c>
      <c r="AC55" s="217"/>
      <c r="AD55" s="217"/>
    </row>
    <row r="56" spans="1:33" s="118" customFormat="1" ht="20.25" hidden="1" customHeight="1" x14ac:dyDescent="0.25">
      <c r="A56" s="187" t="s">
        <v>346</v>
      </c>
      <c r="B56" s="187"/>
      <c r="C56" s="187"/>
      <c r="D56" s="202" t="s">
        <v>396</v>
      </c>
      <c r="E56" s="202" t="s">
        <v>397</v>
      </c>
      <c r="F56" s="204">
        <f t="shared" si="0"/>
        <v>11284</v>
      </c>
      <c r="G56" s="204">
        <f t="shared" si="3"/>
        <v>0</v>
      </c>
      <c r="H56" s="205">
        <f t="shared" si="4"/>
        <v>13588</v>
      </c>
      <c r="I56" s="128"/>
      <c r="J56" s="135"/>
      <c r="K56" s="135"/>
      <c r="L56" s="135">
        <v>3211</v>
      </c>
      <c r="M56" s="140"/>
      <c r="N56" s="141"/>
      <c r="O56" s="12" t="s">
        <v>41</v>
      </c>
      <c r="P56" s="131" t="s">
        <v>152</v>
      </c>
      <c r="Q56" s="137">
        <f>Q57+Q59+Q61+Q63</f>
        <v>6080</v>
      </c>
      <c r="R56" s="137">
        <f t="shared" ref="R56" si="53">R57+R59+R61+R63</f>
        <v>-438</v>
      </c>
      <c r="S56" s="137">
        <f>S57+S59+S61+S63</f>
        <v>5642</v>
      </c>
      <c r="T56" s="137">
        <f t="shared" ref="T56:AB56" si="54">T57+T59+T61+T63</f>
        <v>0</v>
      </c>
      <c r="U56" s="137">
        <f t="shared" si="54"/>
        <v>0</v>
      </c>
      <c r="V56" s="137">
        <f t="shared" si="54"/>
        <v>0</v>
      </c>
      <c r="W56" s="137">
        <f t="shared" si="54"/>
        <v>0</v>
      </c>
      <c r="X56" s="137">
        <f t="shared" si="54"/>
        <v>0</v>
      </c>
      <c r="Y56" s="137">
        <f t="shared" si="54"/>
        <v>0</v>
      </c>
      <c r="Z56" s="137">
        <f t="shared" si="54"/>
        <v>3240</v>
      </c>
      <c r="AA56" s="137">
        <f t="shared" si="54"/>
        <v>5048</v>
      </c>
      <c r="AB56" s="137">
        <f t="shared" si="54"/>
        <v>5300</v>
      </c>
      <c r="AC56" s="137"/>
      <c r="AD56" s="137"/>
    </row>
    <row r="57" spans="1:33" s="118" customFormat="1" ht="20.25" hidden="1" customHeight="1" x14ac:dyDescent="0.25">
      <c r="A57" s="187" t="s">
        <v>346</v>
      </c>
      <c r="B57" s="187"/>
      <c r="C57" s="187"/>
      <c r="D57" s="187"/>
      <c r="E57" s="202" t="s">
        <v>397</v>
      </c>
      <c r="F57" s="204">
        <f t="shared" si="0"/>
        <v>3180</v>
      </c>
      <c r="G57" s="204">
        <f t="shared" si="3"/>
        <v>0</v>
      </c>
      <c r="H57" s="205">
        <f t="shared" si="4"/>
        <v>4061</v>
      </c>
      <c r="I57" s="128"/>
      <c r="J57" s="135"/>
      <c r="K57" s="135"/>
      <c r="L57" s="135"/>
      <c r="M57" s="198">
        <v>32111</v>
      </c>
      <c r="N57" s="199"/>
      <c r="O57" s="200" t="s">
        <v>41</v>
      </c>
      <c r="P57" s="199" t="s">
        <v>153</v>
      </c>
      <c r="Q57" s="201">
        <f t="shared" ref="Q57:R57" si="55">Q58</f>
        <v>1800</v>
      </c>
      <c r="R57" s="201">
        <f t="shared" si="55"/>
        <v>-210</v>
      </c>
      <c r="S57" s="201">
        <f>S58</f>
        <v>1590</v>
      </c>
      <c r="T57" s="201">
        <f t="shared" ref="T57:AB57" si="56">T58</f>
        <v>0</v>
      </c>
      <c r="U57" s="201">
        <f t="shared" si="56"/>
        <v>0</v>
      </c>
      <c r="V57" s="201">
        <f t="shared" si="56"/>
        <v>0</v>
      </c>
      <c r="W57" s="201">
        <f t="shared" si="56"/>
        <v>0</v>
      </c>
      <c r="X57" s="201">
        <f t="shared" si="56"/>
        <v>0</v>
      </c>
      <c r="Y57" s="201">
        <f t="shared" si="56"/>
        <v>0</v>
      </c>
      <c r="Z57" s="201">
        <f t="shared" si="56"/>
        <v>861</v>
      </c>
      <c r="AA57" s="201">
        <f t="shared" si="56"/>
        <v>1600</v>
      </c>
      <c r="AB57" s="201">
        <f t="shared" si="56"/>
        <v>1600</v>
      </c>
      <c r="AC57" s="201"/>
      <c r="AD57" s="201"/>
    </row>
    <row r="58" spans="1:33" s="118" customFormat="1" ht="20.25" hidden="1" customHeight="1" x14ac:dyDescent="0.25">
      <c r="A58" s="187" t="s">
        <v>346</v>
      </c>
      <c r="B58" s="187"/>
      <c r="C58" s="187"/>
      <c r="D58" s="187"/>
      <c r="E58" s="187"/>
      <c r="F58" s="204">
        <f t="shared" si="0"/>
        <v>3180</v>
      </c>
      <c r="G58" s="204">
        <f t="shared" si="3"/>
        <v>0</v>
      </c>
      <c r="H58" s="205">
        <f t="shared" si="4"/>
        <v>4061</v>
      </c>
      <c r="I58" s="128"/>
      <c r="J58" s="135"/>
      <c r="K58" s="135"/>
      <c r="L58" s="135"/>
      <c r="M58" s="11"/>
      <c r="N58" s="175">
        <v>321110</v>
      </c>
      <c r="O58" s="176" t="s">
        <v>41</v>
      </c>
      <c r="P58" s="177" t="s">
        <v>153</v>
      </c>
      <c r="Q58" s="178">
        <v>1800</v>
      </c>
      <c r="R58" s="178">
        <f>S58-Q58</f>
        <v>-210</v>
      </c>
      <c r="S58" s="178">
        <v>1590</v>
      </c>
      <c r="T58" s="178"/>
      <c r="U58" s="178"/>
      <c r="V58" s="178"/>
      <c r="W58" s="178"/>
      <c r="X58" s="178"/>
      <c r="Y58" s="178"/>
      <c r="Z58" s="178">
        <v>861</v>
      </c>
      <c r="AA58" s="178">
        <v>1600</v>
      </c>
      <c r="AB58" s="178">
        <v>1600</v>
      </c>
      <c r="AC58" s="178"/>
      <c r="AD58" s="178"/>
    </row>
    <row r="59" spans="1:33" s="118" customFormat="1" ht="20.25" hidden="1" customHeight="1" x14ac:dyDescent="0.25">
      <c r="A59" s="187" t="s">
        <v>346</v>
      </c>
      <c r="B59" s="187"/>
      <c r="C59" s="187"/>
      <c r="D59" s="187"/>
      <c r="E59" s="202" t="s">
        <v>397</v>
      </c>
      <c r="F59" s="204">
        <f t="shared" si="0"/>
        <v>6544</v>
      </c>
      <c r="G59" s="204">
        <f t="shared" si="3"/>
        <v>0</v>
      </c>
      <c r="H59" s="205">
        <f t="shared" si="4"/>
        <v>7724</v>
      </c>
      <c r="I59" s="128"/>
      <c r="J59" s="135"/>
      <c r="K59" s="135"/>
      <c r="L59" s="135"/>
      <c r="M59" s="198">
        <v>32113</v>
      </c>
      <c r="N59" s="199"/>
      <c r="O59" s="200" t="s">
        <v>41</v>
      </c>
      <c r="P59" s="199" t="s">
        <v>154</v>
      </c>
      <c r="Q59" s="201">
        <f t="shared" ref="Q59:R59" si="57">Q60</f>
        <v>3500</v>
      </c>
      <c r="R59" s="201">
        <f t="shared" si="57"/>
        <v>-228</v>
      </c>
      <c r="S59" s="201">
        <f>S60</f>
        <v>3272</v>
      </c>
      <c r="T59" s="201">
        <f t="shared" ref="T59:AB59" si="58">T60</f>
        <v>0</v>
      </c>
      <c r="U59" s="201">
        <f t="shared" si="58"/>
        <v>0</v>
      </c>
      <c r="V59" s="201">
        <f t="shared" si="58"/>
        <v>0</v>
      </c>
      <c r="W59" s="201">
        <f t="shared" si="58"/>
        <v>0</v>
      </c>
      <c r="X59" s="201">
        <f t="shared" si="58"/>
        <v>0</v>
      </c>
      <c r="Y59" s="201">
        <f t="shared" si="58"/>
        <v>0</v>
      </c>
      <c r="Z59" s="201">
        <f t="shared" si="58"/>
        <v>2016</v>
      </c>
      <c r="AA59" s="201">
        <f t="shared" si="58"/>
        <v>2808</v>
      </c>
      <c r="AB59" s="201">
        <f t="shared" si="58"/>
        <v>2900</v>
      </c>
      <c r="AC59" s="201"/>
      <c r="AD59" s="201"/>
    </row>
    <row r="60" spans="1:33" s="118" customFormat="1" ht="20.25" hidden="1" customHeight="1" x14ac:dyDescent="0.25">
      <c r="A60" s="187" t="s">
        <v>346</v>
      </c>
      <c r="B60" s="187"/>
      <c r="C60" s="187"/>
      <c r="D60" s="187"/>
      <c r="E60" s="187"/>
      <c r="F60" s="204">
        <f t="shared" si="0"/>
        <v>6544</v>
      </c>
      <c r="G60" s="204">
        <f t="shared" si="3"/>
        <v>0</v>
      </c>
      <c r="H60" s="205">
        <f t="shared" si="4"/>
        <v>7724</v>
      </c>
      <c r="I60" s="128"/>
      <c r="J60" s="135"/>
      <c r="K60" s="135"/>
      <c r="L60" s="135"/>
      <c r="M60" s="11"/>
      <c r="N60" s="175">
        <v>321130</v>
      </c>
      <c r="O60" s="176" t="s">
        <v>41</v>
      </c>
      <c r="P60" s="177" t="s">
        <v>154</v>
      </c>
      <c r="Q60" s="178">
        <v>3500</v>
      </c>
      <c r="R60" s="178">
        <f>S60-Q60</f>
        <v>-228</v>
      </c>
      <c r="S60" s="178">
        <v>3272</v>
      </c>
      <c r="T60" s="178"/>
      <c r="U60" s="178"/>
      <c r="V60" s="178"/>
      <c r="W60" s="178"/>
      <c r="X60" s="178"/>
      <c r="Y60" s="178"/>
      <c r="Z60" s="178">
        <v>2016</v>
      </c>
      <c r="AA60" s="178">
        <v>2808</v>
      </c>
      <c r="AB60" s="178">
        <v>2900</v>
      </c>
      <c r="AC60" s="178"/>
      <c r="AD60" s="178"/>
    </row>
    <row r="61" spans="1:33" s="118" customFormat="1" ht="20.25" hidden="1" customHeight="1" x14ac:dyDescent="0.25">
      <c r="A61" s="187" t="s">
        <v>346</v>
      </c>
      <c r="B61" s="187"/>
      <c r="C61" s="187"/>
      <c r="D61" s="187"/>
      <c r="E61" s="202" t="s">
        <v>397</v>
      </c>
      <c r="F61" s="204">
        <f t="shared" si="0"/>
        <v>680</v>
      </c>
      <c r="G61" s="204">
        <f t="shared" si="3"/>
        <v>0</v>
      </c>
      <c r="H61" s="205">
        <f t="shared" si="4"/>
        <v>1089</v>
      </c>
      <c r="I61" s="128"/>
      <c r="J61" s="135"/>
      <c r="K61" s="135"/>
      <c r="L61" s="135"/>
      <c r="M61" s="198">
        <v>32115</v>
      </c>
      <c r="N61" s="199"/>
      <c r="O61" s="200" t="s">
        <v>41</v>
      </c>
      <c r="P61" s="199" t="s">
        <v>155</v>
      </c>
      <c r="Q61" s="201">
        <f t="shared" ref="Q61:R61" si="59">Q62</f>
        <v>340</v>
      </c>
      <c r="R61" s="201">
        <f t="shared" si="59"/>
        <v>0</v>
      </c>
      <c r="S61" s="201">
        <f>S62</f>
        <v>340</v>
      </c>
      <c r="T61" s="201">
        <f t="shared" ref="T61:AB61" si="60">T62</f>
        <v>0</v>
      </c>
      <c r="U61" s="201">
        <f t="shared" si="60"/>
        <v>0</v>
      </c>
      <c r="V61" s="201">
        <f t="shared" si="60"/>
        <v>0</v>
      </c>
      <c r="W61" s="201">
        <f t="shared" si="60"/>
        <v>0</v>
      </c>
      <c r="X61" s="201">
        <f t="shared" si="60"/>
        <v>0</v>
      </c>
      <c r="Y61" s="201">
        <f t="shared" si="60"/>
        <v>0</v>
      </c>
      <c r="Z61" s="201">
        <f t="shared" si="60"/>
        <v>249</v>
      </c>
      <c r="AA61" s="201">
        <f t="shared" si="60"/>
        <v>340</v>
      </c>
      <c r="AB61" s="201">
        <f t="shared" si="60"/>
        <v>500</v>
      </c>
      <c r="AC61" s="201"/>
      <c r="AD61" s="201"/>
    </row>
    <row r="62" spans="1:33" s="118" customFormat="1" ht="20.25" hidden="1" customHeight="1" x14ac:dyDescent="0.25">
      <c r="A62" s="187" t="s">
        <v>346</v>
      </c>
      <c r="B62" s="187"/>
      <c r="C62" s="187"/>
      <c r="D62" s="187"/>
      <c r="E62" s="187"/>
      <c r="F62" s="204">
        <f t="shared" si="0"/>
        <v>680</v>
      </c>
      <c r="G62" s="204">
        <f t="shared" si="3"/>
        <v>0</v>
      </c>
      <c r="H62" s="205">
        <f t="shared" si="4"/>
        <v>1089</v>
      </c>
      <c r="I62" s="128"/>
      <c r="J62" s="135"/>
      <c r="K62" s="135"/>
      <c r="L62" s="135"/>
      <c r="M62" s="11"/>
      <c r="N62" s="175">
        <v>321150</v>
      </c>
      <c r="O62" s="176" t="s">
        <v>41</v>
      </c>
      <c r="P62" s="177" t="s">
        <v>155</v>
      </c>
      <c r="Q62" s="178">
        <v>340</v>
      </c>
      <c r="R62" s="178">
        <f>S62-Q62</f>
        <v>0</v>
      </c>
      <c r="S62" s="178">
        <v>340</v>
      </c>
      <c r="T62" s="178"/>
      <c r="U62" s="178"/>
      <c r="V62" s="178"/>
      <c r="W62" s="178"/>
      <c r="X62" s="178"/>
      <c r="Y62" s="178"/>
      <c r="Z62" s="178">
        <v>249</v>
      </c>
      <c r="AA62" s="178">
        <f>+Q62</f>
        <v>340</v>
      </c>
      <c r="AB62" s="178">
        <v>500</v>
      </c>
      <c r="AC62" s="178"/>
      <c r="AD62" s="178"/>
    </row>
    <row r="63" spans="1:33" s="118" customFormat="1" ht="20.25" hidden="1" customHeight="1" x14ac:dyDescent="0.25">
      <c r="A63" s="187" t="s">
        <v>346</v>
      </c>
      <c r="B63" s="187"/>
      <c r="C63" s="187"/>
      <c r="D63" s="187"/>
      <c r="E63" s="202" t="s">
        <v>397</v>
      </c>
      <c r="F63" s="204">
        <f t="shared" si="0"/>
        <v>880</v>
      </c>
      <c r="G63" s="204">
        <f t="shared" si="3"/>
        <v>0</v>
      </c>
      <c r="H63" s="205">
        <f t="shared" si="4"/>
        <v>714</v>
      </c>
      <c r="I63" s="128"/>
      <c r="J63" s="135"/>
      <c r="K63" s="135"/>
      <c r="L63" s="135"/>
      <c r="M63" s="198">
        <v>32119</v>
      </c>
      <c r="N63" s="199"/>
      <c r="O63" s="200" t="s">
        <v>41</v>
      </c>
      <c r="P63" s="199" t="s">
        <v>156</v>
      </c>
      <c r="Q63" s="201">
        <f t="shared" ref="Q63:R63" si="61">Q64</f>
        <v>440</v>
      </c>
      <c r="R63" s="201">
        <f t="shared" si="61"/>
        <v>0</v>
      </c>
      <c r="S63" s="201">
        <f>S64</f>
        <v>440</v>
      </c>
      <c r="T63" s="201">
        <f t="shared" ref="T63:AB63" si="62">T64</f>
        <v>0</v>
      </c>
      <c r="U63" s="201">
        <f t="shared" si="62"/>
        <v>0</v>
      </c>
      <c r="V63" s="201">
        <f t="shared" si="62"/>
        <v>0</v>
      </c>
      <c r="W63" s="201">
        <f t="shared" si="62"/>
        <v>0</v>
      </c>
      <c r="X63" s="201">
        <f t="shared" si="62"/>
        <v>0</v>
      </c>
      <c r="Y63" s="201">
        <f t="shared" si="62"/>
        <v>0</v>
      </c>
      <c r="Z63" s="201">
        <f t="shared" si="62"/>
        <v>114</v>
      </c>
      <c r="AA63" s="201">
        <f t="shared" si="62"/>
        <v>300</v>
      </c>
      <c r="AB63" s="201">
        <f t="shared" si="62"/>
        <v>300</v>
      </c>
      <c r="AC63" s="201"/>
      <c r="AD63" s="201"/>
    </row>
    <row r="64" spans="1:33" s="118" customFormat="1" ht="20.25" hidden="1" customHeight="1" x14ac:dyDescent="0.25">
      <c r="A64" s="187" t="s">
        <v>346</v>
      </c>
      <c r="B64" s="187"/>
      <c r="C64" s="187"/>
      <c r="D64" s="187"/>
      <c r="E64" s="187"/>
      <c r="F64" s="204">
        <f t="shared" si="0"/>
        <v>880</v>
      </c>
      <c r="G64" s="204">
        <f t="shared" si="3"/>
        <v>0</v>
      </c>
      <c r="H64" s="205">
        <f t="shared" si="4"/>
        <v>714</v>
      </c>
      <c r="I64" s="128"/>
      <c r="J64" s="135"/>
      <c r="K64" s="135"/>
      <c r="L64" s="135"/>
      <c r="M64" s="11"/>
      <c r="N64" s="175">
        <v>321190</v>
      </c>
      <c r="O64" s="176" t="s">
        <v>41</v>
      </c>
      <c r="P64" s="177" t="s">
        <v>156</v>
      </c>
      <c r="Q64" s="178">
        <v>440</v>
      </c>
      <c r="R64" s="178">
        <f>S64-Q64</f>
        <v>0</v>
      </c>
      <c r="S64" s="178">
        <v>440</v>
      </c>
      <c r="T64" s="178"/>
      <c r="U64" s="178"/>
      <c r="V64" s="178"/>
      <c r="W64" s="178"/>
      <c r="X64" s="178"/>
      <c r="Y64" s="178"/>
      <c r="Z64" s="178">
        <v>114</v>
      </c>
      <c r="AA64" s="178">
        <v>300</v>
      </c>
      <c r="AB64" s="178">
        <v>300</v>
      </c>
      <c r="AC64" s="178"/>
      <c r="AD64" s="178"/>
    </row>
    <row r="65" spans="1:30" s="118" customFormat="1" ht="20.25" hidden="1" customHeight="1" x14ac:dyDescent="0.25">
      <c r="A65" s="187" t="s">
        <v>346</v>
      </c>
      <c r="B65" s="187"/>
      <c r="C65" s="187"/>
      <c r="D65" s="202" t="s">
        <v>396</v>
      </c>
      <c r="E65" s="202" t="s">
        <v>397</v>
      </c>
      <c r="F65" s="204">
        <f t="shared" si="0"/>
        <v>40470</v>
      </c>
      <c r="G65" s="204">
        <f t="shared" si="3"/>
        <v>0</v>
      </c>
      <c r="H65" s="205">
        <f t="shared" si="4"/>
        <v>35371.29</v>
      </c>
      <c r="I65" s="128"/>
      <c r="J65" s="135"/>
      <c r="K65" s="135"/>
      <c r="L65" s="135">
        <v>3212</v>
      </c>
      <c r="M65" s="140"/>
      <c r="N65" s="141"/>
      <c r="O65" s="12" t="s">
        <v>41</v>
      </c>
      <c r="P65" s="131" t="s">
        <v>157</v>
      </c>
      <c r="Q65" s="137">
        <f t="shared" ref="Q65:R65" si="63">Q66+Q68</f>
        <v>20235</v>
      </c>
      <c r="R65" s="137">
        <f t="shared" si="63"/>
        <v>0</v>
      </c>
      <c r="S65" s="137">
        <f>S66+S68</f>
        <v>20235</v>
      </c>
      <c r="T65" s="137">
        <f t="shared" ref="T65:AB65" si="64">T66+T68</f>
        <v>0</v>
      </c>
      <c r="U65" s="137">
        <f t="shared" si="64"/>
        <v>0</v>
      </c>
      <c r="V65" s="137">
        <f t="shared" si="64"/>
        <v>0</v>
      </c>
      <c r="W65" s="137">
        <f t="shared" si="64"/>
        <v>0</v>
      </c>
      <c r="X65" s="137">
        <f t="shared" si="64"/>
        <v>0</v>
      </c>
      <c r="Y65" s="137">
        <f t="shared" si="64"/>
        <v>0</v>
      </c>
      <c r="Z65" s="137">
        <f t="shared" si="64"/>
        <v>10791.29</v>
      </c>
      <c r="AA65" s="137">
        <f t="shared" si="64"/>
        <v>12780</v>
      </c>
      <c r="AB65" s="137">
        <f t="shared" si="64"/>
        <v>11800</v>
      </c>
      <c r="AC65" s="137"/>
      <c r="AD65" s="137"/>
    </row>
    <row r="66" spans="1:30" s="118" customFormat="1" ht="20.25" hidden="1" customHeight="1" x14ac:dyDescent="0.25">
      <c r="A66" s="187" t="s">
        <v>346</v>
      </c>
      <c r="B66" s="187"/>
      <c r="C66" s="187"/>
      <c r="D66" s="187"/>
      <c r="E66" s="202" t="s">
        <v>397</v>
      </c>
      <c r="F66" s="204">
        <f t="shared" si="0"/>
        <v>35470</v>
      </c>
      <c r="G66" s="204">
        <f t="shared" si="3"/>
        <v>0</v>
      </c>
      <c r="H66" s="205">
        <f t="shared" si="4"/>
        <v>34371</v>
      </c>
      <c r="I66" s="128"/>
      <c r="J66" s="135"/>
      <c r="K66" s="135"/>
      <c r="L66" s="135"/>
      <c r="M66" s="198">
        <v>32121</v>
      </c>
      <c r="N66" s="199"/>
      <c r="O66" s="200" t="s">
        <v>41</v>
      </c>
      <c r="P66" s="199" t="s">
        <v>158</v>
      </c>
      <c r="Q66" s="201">
        <f t="shared" ref="Q66:R66" si="65">Q67</f>
        <v>17735</v>
      </c>
      <c r="R66" s="201">
        <f t="shared" si="65"/>
        <v>0</v>
      </c>
      <c r="S66" s="201">
        <f>S67</f>
        <v>17735</v>
      </c>
      <c r="T66" s="201">
        <f t="shared" ref="T66:AB66" si="66">T67</f>
        <v>0</v>
      </c>
      <c r="U66" s="201">
        <f t="shared" si="66"/>
        <v>0</v>
      </c>
      <c r="V66" s="201">
        <f t="shared" si="66"/>
        <v>0</v>
      </c>
      <c r="W66" s="201">
        <f t="shared" si="66"/>
        <v>0</v>
      </c>
      <c r="X66" s="201">
        <f t="shared" si="66"/>
        <v>0</v>
      </c>
      <c r="Y66" s="201">
        <f t="shared" si="66"/>
        <v>0</v>
      </c>
      <c r="Z66" s="201">
        <f t="shared" si="66"/>
        <v>10791</v>
      </c>
      <c r="AA66" s="201">
        <f t="shared" si="66"/>
        <v>11780</v>
      </c>
      <c r="AB66" s="201">
        <f t="shared" si="66"/>
        <v>11800</v>
      </c>
      <c r="AC66" s="201"/>
      <c r="AD66" s="201"/>
    </row>
    <row r="67" spans="1:30" s="118" customFormat="1" ht="20.25" hidden="1" customHeight="1" x14ac:dyDescent="0.25">
      <c r="A67" s="187" t="s">
        <v>346</v>
      </c>
      <c r="B67" s="187"/>
      <c r="C67" s="187"/>
      <c r="D67" s="187"/>
      <c r="E67" s="187"/>
      <c r="F67" s="204">
        <f t="shared" si="0"/>
        <v>35470</v>
      </c>
      <c r="G67" s="204">
        <f t="shared" si="3"/>
        <v>0</v>
      </c>
      <c r="H67" s="205">
        <f t="shared" si="4"/>
        <v>34371</v>
      </c>
      <c r="I67" s="128"/>
      <c r="J67" s="135"/>
      <c r="K67" s="135"/>
      <c r="L67" s="135"/>
      <c r="M67" s="11"/>
      <c r="N67" s="175">
        <v>321210</v>
      </c>
      <c r="O67" s="176" t="s">
        <v>41</v>
      </c>
      <c r="P67" s="177" t="s">
        <v>158</v>
      </c>
      <c r="Q67" s="178">
        <f>18280-545</f>
        <v>17735</v>
      </c>
      <c r="R67" s="178">
        <f>S67-Q67</f>
        <v>0</v>
      </c>
      <c r="S67" s="178">
        <f>18280-545</f>
        <v>17735</v>
      </c>
      <c r="T67" s="178"/>
      <c r="U67" s="178"/>
      <c r="V67" s="178"/>
      <c r="W67" s="178"/>
      <c r="X67" s="178"/>
      <c r="Y67" s="178"/>
      <c r="Z67" s="178">
        <v>10791</v>
      </c>
      <c r="AA67" s="178">
        <v>11780</v>
      </c>
      <c r="AB67" s="178">
        <v>11800</v>
      </c>
      <c r="AC67" s="178"/>
      <c r="AD67" s="178"/>
    </row>
    <row r="68" spans="1:30" s="118" customFormat="1" ht="20.25" hidden="1" customHeight="1" x14ac:dyDescent="0.25">
      <c r="A68" s="187" t="s">
        <v>346</v>
      </c>
      <c r="B68" s="187"/>
      <c r="C68" s="187"/>
      <c r="D68" s="187"/>
      <c r="E68" s="202" t="s">
        <v>397</v>
      </c>
      <c r="F68" s="204">
        <f t="shared" si="0"/>
        <v>5000</v>
      </c>
      <c r="G68" s="204">
        <f t="shared" si="3"/>
        <v>0</v>
      </c>
      <c r="H68" s="205">
        <f t="shared" si="4"/>
        <v>1000.29</v>
      </c>
      <c r="I68" s="128"/>
      <c r="J68" s="135"/>
      <c r="K68" s="135"/>
      <c r="L68" s="135"/>
      <c r="M68" s="198">
        <v>32123</v>
      </c>
      <c r="N68" s="199"/>
      <c r="O68" s="200" t="s">
        <v>41</v>
      </c>
      <c r="P68" s="199" t="s">
        <v>159</v>
      </c>
      <c r="Q68" s="201">
        <f t="shared" ref="Q68:R68" si="67">Q69</f>
        <v>2500</v>
      </c>
      <c r="R68" s="201">
        <f t="shared" si="67"/>
        <v>0</v>
      </c>
      <c r="S68" s="201">
        <f>S69</f>
        <v>2500</v>
      </c>
      <c r="T68" s="201">
        <f t="shared" ref="T68:AB68" si="68">T69</f>
        <v>0</v>
      </c>
      <c r="U68" s="201">
        <f t="shared" si="68"/>
        <v>0</v>
      </c>
      <c r="V68" s="201">
        <f t="shared" si="68"/>
        <v>0</v>
      </c>
      <c r="W68" s="201">
        <f t="shared" si="68"/>
        <v>0</v>
      </c>
      <c r="X68" s="201">
        <f t="shared" si="68"/>
        <v>0</v>
      </c>
      <c r="Y68" s="201">
        <f t="shared" si="68"/>
        <v>0</v>
      </c>
      <c r="Z68" s="201">
        <f t="shared" si="68"/>
        <v>0.28999999999999998</v>
      </c>
      <c r="AA68" s="201">
        <f t="shared" si="68"/>
        <v>1000</v>
      </c>
      <c r="AB68" s="201">
        <f t="shared" si="68"/>
        <v>0</v>
      </c>
      <c r="AC68" s="201"/>
      <c r="AD68" s="201"/>
    </row>
    <row r="69" spans="1:30" s="118" customFormat="1" ht="20.25" hidden="1" customHeight="1" x14ac:dyDescent="0.25">
      <c r="A69" s="187" t="s">
        <v>346</v>
      </c>
      <c r="B69" s="187"/>
      <c r="C69" s="187"/>
      <c r="D69" s="187"/>
      <c r="E69" s="187"/>
      <c r="F69" s="204">
        <f t="shared" si="0"/>
        <v>5000</v>
      </c>
      <c r="G69" s="204">
        <f t="shared" si="3"/>
        <v>0</v>
      </c>
      <c r="H69" s="205">
        <f t="shared" si="4"/>
        <v>1000.29</v>
      </c>
      <c r="I69" s="128"/>
      <c r="J69" s="135"/>
      <c r="K69" s="135"/>
      <c r="L69" s="135"/>
      <c r="M69" s="11"/>
      <c r="N69" s="175">
        <v>321230</v>
      </c>
      <c r="O69" s="176" t="s">
        <v>41</v>
      </c>
      <c r="P69" s="177" t="s">
        <v>159</v>
      </c>
      <c r="Q69" s="178">
        <v>2500</v>
      </c>
      <c r="R69" s="178">
        <f>S69-Q69</f>
        <v>0</v>
      </c>
      <c r="S69" s="178">
        <v>2500</v>
      </c>
      <c r="T69" s="178"/>
      <c r="U69" s="178"/>
      <c r="V69" s="178"/>
      <c r="W69" s="178"/>
      <c r="X69" s="178"/>
      <c r="Y69" s="178"/>
      <c r="Z69" s="178">
        <v>0.28999999999999998</v>
      </c>
      <c r="AA69" s="178">
        <v>1000</v>
      </c>
      <c r="AB69" s="178">
        <v>0</v>
      </c>
      <c r="AC69" s="178"/>
      <c r="AD69" s="178"/>
    </row>
    <row r="70" spans="1:30" s="118" customFormat="1" ht="20.25" hidden="1" customHeight="1" x14ac:dyDescent="0.25">
      <c r="A70" s="187" t="s">
        <v>346</v>
      </c>
      <c r="B70" s="187"/>
      <c r="C70" s="187"/>
      <c r="D70" s="202" t="s">
        <v>396</v>
      </c>
      <c r="E70" s="202" t="s">
        <v>397</v>
      </c>
      <c r="F70" s="204">
        <f t="shared" si="0"/>
        <v>26000</v>
      </c>
      <c r="G70" s="204">
        <f t="shared" si="3"/>
        <v>0</v>
      </c>
      <c r="H70" s="205">
        <f t="shared" si="4"/>
        <v>29132</v>
      </c>
      <c r="I70" s="128"/>
      <c r="J70" s="135"/>
      <c r="K70" s="135"/>
      <c r="L70" s="135">
        <v>3213</v>
      </c>
      <c r="M70" s="140"/>
      <c r="N70" s="141"/>
      <c r="O70" s="12" t="s">
        <v>41</v>
      </c>
      <c r="P70" s="131" t="s">
        <v>160</v>
      </c>
      <c r="Q70" s="137">
        <f t="shared" ref="Q70:R70" si="69">Q71+Q74</f>
        <v>13000</v>
      </c>
      <c r="R70" s="137">
        <f t="shared" si="69"/>
        <v>0</v>
      </c>
      <c r="S70" s="137">
        <f>S71+S74</f>
        <v>13000</v>
      </c>
      <c r="T70" s="137">
        <f t="shared" ref="T70:AB70" si="70">T71+T74</f>
        <v>0</v>
      </c>
      <c r="U70" s="137">
        <f t="shared" si="70"/>
        <v>0</v>
      </c>
      <c r="V70" s="137">
        <f t="shared" si="70"/>
        <v>0</v>
      </c>
      <c r="W70" s="137">
        <f t="shared" si="70"/>
        <v>0</v>
      </c>
      <c r="X70" s="137">
        <f t="shared" si="70"/>
        <v>0</v>
      </c>
      <c r="Y70" s="137">
        <f t="shared" si="70"/>
        <v>0</v>
      </c>
      <c r="Z70" s="137">
        <f t="shared" si="70"/>
        <v>5962</v>
      </c>
      <c r="AA70" s="137">
        <f t="shared" si="70"/>
        <v>11570</v>
      </c>
      <c r="AB70" s="137">
        <f t="shared" si="70"/>
        <v>11600</v>
      </c>
      <c r="AC70" s="137"/>
      <c r="AD70" s="137"/>
    </row>
    <row r="71" spans="1:30" s="118" customFormat="1" ht="20.25" hidden="1" customHeight="1" x14ac:dyDescent="0.25">
      <c r="A71" s="187" t="s">
        <v>346</v>
      </c>
      <c r="B71" s="187"/>
      <c r="C71" s="187"/>
      <c r="D71" s="187"/>
      <c r="E71" s="202" t="s">
        <v>397</v>
      </c>
      <c r="F71" s="204">
        <f t="shared" si="0"/>
        <v>20000</v>
      </c>
      <c r="G71" s="204">
        <f t="shared" si="3"/>
        <v>0</v>
      </c>
      <c r="H71" s="205">
        <f t="shared" si="4"/>
        <v>18951</v>
      </c>
      <c r="I71" s="128"/>
      <c r="J71" s="135"/>
      <c r="K71" s="135"/>
      <c r="L71" s="135"/>
      <c r="M71" s="198">
        <v>32131</v>
      </c>
      <c r="N71" s="199"/>
      <c r="O71" s="200" t="s">
        <v>41</v>
      </c>
      <c r="P71" s="199" t="s">
        <v>161</v>
      </c>
      <c r="Q71" s="201">
        <f t="shared" ref="Q71:R71" si="71">Q72+Q73</f>
        <v>10000</v>
      </c>
      <c r="R71" s="201">
        <f t="shared" si="71"/>
        <v>0</v>
      </c>
      <c r="S71" s="201">
        <f>S72+S73</f>
        <v>10000</v>
      </c>
      <c r="T71" s="201">
        <f t="shared" ref="T71:AB71" si="72">T72+T73</f>
        <v>0</v>
      </c>
      <c r="U71" s="201">
        <f t="shared" si="72"/>
        <v>0</v>
      </c>
      <c r="V71" s="201">
        <f t="shared" si="72"/>
        <v>0</v>
      </c>
      <c r="W71" s="201">
        <f t="shared" si="72"/>
        <v>0</v>
      </c>
      <c r="X71" s="201">
        <f t="shared" si="72"/>
        <v>0</v>
      </c>
      <c r="Y71" s="201">
        <f t="shared" si="72"/>
        <v>0</v>
      </c>
      <c r="Z71" s="201">
        <f t="shared" si="72"/>
        <v>3781</v>
      </c>
      <c r="AA71" s="201">
        <f t="shared" si="72"/>
        <v>7570</v>
      </c>
      <c r="AB71" s="201">
        <f t="shared" si="72"/>
        <v>7600</v>
      </c>
      <c r="AC71" s="201"/>
      <c r="AD71" s="201"/>
    </row>
    <row r="72" spans="1:30" s="118" customFormat="1" ht="20.25" hidden="1" customHeight="1" x14ac:dyDescent="0.25">
      <c r="A72" s="187" t="s">
        <v>346</v>
      </c>
      <c r="B72" s="187"/>
      <c r="C72" s="187"/>
      <c r="D72" s="187"/>
      <c r="E72" s="187"/>
      <c r="F72" s="204">
        <f t="shared" si="0"/>
        <v>20000</v>
      </c>
      <c r="G72" s="204">
        <f t="shared" si="3"/>
        <v>0</v>
      </c>
      <c r="H72" s="205">
        <f t="shared" si="4"/>
        <v>18951</v>
      </c>
      <c r="I72" s="128"/>
      <c r="J72" s="135"/>
      <c r="K72" s="140"/>
      <c r="L72" s="140"/>
      <c r="M72" s="11"/>
      <c r="N72" s="175">
        <v>321310</v>
      </c>
      <c r="O72" s="176" t="s">
        <v>41</v>
      </c>
      <c r="P72" s="177" t="s">
        <v>162</v>
      </c>
      <c r="Q72" s="178">
        <v>10000</v>
      </c>
      <c r="R72" s="178">
        <f>S72-Q72</f>
        <v>0</v>
      </c>
      <c r="S72" s="178">
        <v>10000</v>
      </c>
      <c r="T72" s="178"/>
      <c r="U72" s="178"/>
      <c r="V72" s="178"/>
      <c r="W72" s="178"/>
      <c r="X72" s="178"/>
      <c r="Y72" s="178"/>
      <c r="Z72" s="178">
        <v>3781</v>
      </c>
      <c r="AA72" s="178">
        <v>7570</v>
      </c>
      <c r="AB72" s="178">
        <v>7600</v>
      </c>
      <c r="AC72" s="178"/>
      <c r="AD72" s="178"/>
    </row>
    <row r="73" spans="1:30" s="118" customFormat="1" ht="20.25" hidden="1" customHeight="1" x14ac:dyDescent="0.25">
      <c r="A73" s="187" t="s">
        <v>346</v>
      </c>
      <c r="B73" s="187"/>
      <c r="C73" s="187"/>
      <c r="D73" s="187"/>
      <c r="E73" s="187"/>
      <c r="F73" s="204">
        <f t="shared" si="0"/>
        <v>0</v>
      </c>
      <c r="G73" s="204">
        <f t="shared" si="3"/>
        <v>0</v>
      </c>
      <c r="H73" s="205">
        <f t="shared" si="4"/>
        <v>0</v>
      </c>
      <c r="I73" s="128"/>
      <c r="J73" s="135"/>
      <c r="K73" s="140"/>
      <c r="L73" s="140"/>
      <c r="M73" s="11"/>
      <c r="N73" s="175">
        <v>321311</v>
      </c>
      <c r="O73" s="176" t="s">
        <v>41</v>
      </c>
      <c r="P73" s="177" t="s">
        <v>163</v>
      </c>
      <c r="Q73" s="178">
        <v>0</v>
      </c>
      <c r="R73" s="178">
        <f>S73-Q73</f>
        <v>0</v>
      </c>
      <c r="S73" s="178">
        <v>0</v>
      </c>
      <c r="T73" s="178"/>
      <c r="U73" s="178"/>
      <c r="V73" s="178"/>
      <c r="W73" s="178"/>
      <c r="X73" s="178"/>
      <c r="Y73" s="178"/>
      <c r="Z73" s="178"/>
      <c r="AA73" s="178">
        <f t="shared" ref="AA73" si="73">+Q73</f>
        <v>0</v>
      </c>
      <c r="AB73" s="178"/>
      <c r="AC73" s="178"/>
      <c r="AD73" s="178"/>
    </row>
    <row r="74" spans="1:30" s="118" customFormat="1" ht="20.25" hidden="1" customHeight="1" x14ac:dyDescent="0.25">
      <c r="A74" s="187" t="s">
        <v>346</v>
      </c>
      <c r="B74" s="187"/>
      <c r="C74" s="187"/>
      <c r="D74" s="187"/>
      <c r="E74" s="202" t="s">
        <v>397</v>
      </c>
      <c r="F74" s="204">
        <f t="shared" si="0"/>
        <v>6000</v>
      </c>
      <c r="G74" s="204">
        <f t="shared" si="3"/>
        <v>0</v>
      </c>
      <c r="H74" s="205">
        <f t="shared" si="4"/>
        <v>10181</v>
      </c>
      <c r="I74" s="128"/>
      <c r="J74" s="135"/>
      <c r="K74" s="135"/>
      <c r="L74" s="135"/>
      <c r="M74" s="198">
        <v>32132</v>
      </c>
      <c r="N74" s="199"/>
      <c r="O74" s="200" t="s">
        <v>41</v>
      </c>
      <c r="P74" s="199" t="s">
        <v>164</v>
      </c>
      <c r="Q74" s="201">
        <f t="shared" ref="Q74:R74" si="74">Q75</f>
        <v>3000</v>
      </c>
      <c r="R74" s="201">
        <f t="shared" si="74"/>
        <v>0</v>
      </c>
      <c r="S74" s="201">
        <f>S75</f>
        <v>3000</v>
      </c>
      <c r="T74" s="201">
        <f t="shared" ref="T74:AB74" si="75">T75</f>
        <v>0</v>
      </c>
      <c r="U74" s="201">
        <f t="shared" si="75"/>
        <v>0</v>
      </c>
      <c r="V74" s="201">
        <f t="shared" si="75"/>
        <v>0</v>
      </c>
      <c r="W74" s="201">
        <f t="shared" si="75"/>
        <v>0</v>
      </c>
      <c r="X74" s="201">
        <f t="shared" si="75"/>
        <v>0</v>
      </c>
      <c r="Y74" s="201">
        <f t="shared" si="75"/>
        <v>0</v>
      </c>
      <c r="Z74" s="201">
        <f t="shared" si="75"/>
        <v>2181</v>
      </c>
      <c r="AA74" s="201">
        <f t="shared" si="75"/>
        <v>4000</v>
      </c>
      <c r="AB74" s="201">
        <f t="shared" si="75"/>
        <v>4000</v>
      </c>
      <c r="AC74" s="201"/>
      <c r="AD74" s="201"/>
    </row>
    <row r="75" spans="1:30" s="118" customFormat="1" ht="20.25" hidden="1" customHeight="1" x14ac:dyDescent="0.25">
      <c r="A75" s="187" t="s">
        <v>346</v>
      </c>
      <c r="B75" s="187"/>
      <c r="C75" s="187"/>
      <c r="D75" s="187"/>
      <c r="E75" s="187"/>
      <c r="F75" s="204">
        <f t="shared" si="0"/>
        <v>6000</v>
      </c>
      <c r="G75" s="204">
        <f t="shared" si="3"/>
        <v>0</v>
      </c>
      <c r="H75" s="205">
        <f t="shared" si="4"/>
        <v>10181</v>
      </c>
      <c r="I75" s="128"/>
      <c r="J75" s="135"/>
      <c r="K75" s="140"/>
      <c r="L75" s="140"/>
      <c r="M75" s="11"/>
      <c r="N75" s="175">
        <v>321320</v>
      </c>
      <c r="O75" s="176" t="s">
        <v>41</v>
      </c>
      <c r="P75" s="177" t="s">
        <v>164</v>
      </c>
      <c r="Q75" s="178">
        <v>3000</v>
      </c>
      <c r="R75" s="178">
        <f>S75-Q75</f>
        <v>0</v>
      </c>
      <c r="S75" s="178">
        <v>3000</v>
      </c>
      <c r="T75" s="178"/>
      <c r="U75" s="178"/>
      <c r="V75" s="178"/>
      <c r="W75" s="178"/>
      <c r="X75" s="178"/>
      <c r="Y75" s="178"/>
      <c r="Z75" s="178">
        <v>2181</v>
      </c>
      <c r="AA75" s="178">
        <v>4000</v>
      </c>
      <c r="AB75" s="178">
        <v>4000</v>
      </c>
      <c r="AC75" s="178"/>
      <c r="AD75" s="178"/>
    </row>
    <row r="76" spans="1:30" s="218" customFormat="1" ht="20.25" hidden="1" customHeight="1" x14ac:dyDescent="0.25">
      <c r="A76" s="192" t="s">
        <v>346</v>
      </c>
      <c r="B76" s="192"/>
      <c r="C76" s="219" t="s">
        <v>393</v>
      </c>
      <c r="D76" s="219" t="s">
        <v>396</v>
      </c>
      <c r="E76" s="219" t="s">
        <v>397</v>
      </c>
      <c r="F76" s="211">
        <f t="shared" ref="F76:F135" si="76">+Q76+R76+S76</f>
        <v>345720</v>
      </c>
      <c r="G76" s="211">
        <f t="shared" ref="G76:G135" si="77">+T76+U76+V76+W76+X76+Y76</f>
        <v>0</v>
      </c>
      <c r="H76" s="212">
        <f t="shared" ref="H76:H135" si="78">+Z76+AA76+AB76+AC76+AD76</f>
        <v>323364</v>
      </c>
      <c r="I76" s="213"/>
      <c r="J76" s="214"/>
      <c r="K76" s="214">
        <v>322</v>
      </c>
      <c r="L76" s="214"/>
      <c r="M76" s="214"/>
      <c r="N76" s="215"/>
      <c r="O76" s="220" t="s">
        <v>41</v>
      </c>
      <c r="P76" s="216" t="s">
        <v>165</v>
      </c>
      <c r="Q76" s="217">
        <f t="shared" ref="Q76:AB76" si="79">Q77+Q89+Q94+Q102+Q105+Q110</f>
        <v>200160</v>
      </c>
      <c r="R76" s="217">
        <f t="shared" si="79"/>
        <v>-27300</v>
      </c>
      <c r="S76" s="217">
        <f t="shared" si="79"/>
        <v>172860</v>
      </c>
      <c r="T76" s="217">
        <f t="shared" si="79"/>
        <v>0</v>
      </c>
      <c r="U76" s="217">
        <f t="shared" si="79"/>
        <v>0</v>
      </c>
      <c r="V76" s="217">
        <f t="shared" si="79"/>
        <v>0</v>
      </c>
      <c r="W76" s="217">
        <f t="shared" si="79"/>
        <v>0</v>
      </c>
      <c r="X76" s="217">
        <f t="shared" si="79"/>
        <v>0</v>
      </c>
      <c r="Y76" s="217">
        <f t="shared" si="79"/>
        <v>0</v>
      </c>
      <c r="Z76" s="217">
        <f t="shared" si="79"/>
        <v>53014</v>
      </c>
      <c r="AA76" s="217">
        <f t="shared" si="79"/>
        <v>145850</v>
      </c>
      <c r="AB76" s="217">
        <f t="shared" si="79"/>
        <v>124500</v>
      </c>
      <c r="AC76" s="217"/>
      <c r="AD76" s="217"/>
    </row>
    <row r="77" spans="1:30" s="118" customFormat="1" ht="20.25" hidden="1" customHeight="1" x14ac:dyDescent="0.25">
      <c r="A77" s="187" t="s">
        <v>346</v>
      </c>
      <c r="B77" s="187"/>
      <c r="C77" s="187"/>
      <c r="D77" s="202" t="s">
        <v>396</v>
      </c>
      <c r="E77" s="202" t="s">
        <v>397</v>
      </c>
      <c r="F77" s="204">
        <f t="shared" si="76"/>
        <v>32800</v>
      </c>
      <c r="G77" s="204">
        <f t="shared" si="77"/>
        <v>0</v>
      </c>
      <c r="H77" s="205">
        <f t="shared" si="78"/>
        <v>45574</v>
      </c>
      <c r="I77" s="128"/>
      <c r="J77" s="135"/>
      <c r="K77" s="135"/>
      <c r="L77" s="135">
        <v>3221</v>
      </c>
      <c r="M77" s="135"/>
      <c r="N77" s="136"/>
      <c r="O77" s="12" t="s">
        <v>41</v>
      </c>
      <c r="P77" s="131" t="s">
        <v>166</v>
      </c>
      <c r="Q77" s="137">
        <f t="shared" ref="Q77:AB77" si="80">Q78+Q81+Q83+Q85+Q87</f>
        <v>16400</v>
      </c>
      <c r="R77" s="137">
        <f t="shared" si="80"/>
        <v>0</v>
      </c>
      <c r="S77" s="137">
        <f t="shared" si="80"/>
        <v>16400</v>
      </c>
      <c r="T77" s="137">
        <f t="shared" si="80"/>
        <v>0</v>
      </c>
      <c r="U77" s="137">
        <f t="shared" si="80"/>
        <v>0</v>
      </c>
      <c r="V77" s="137">
        <f t="shared" si="80"/>
        <v>0</v>
      </c>
      <c r="W77" s="137">
        <f t="shared" si="80"/>
        <v>0</v>
      </c>
      <c r="X77" s="137">
        <f t="shared" si="80"/>
        <v>0</v>
      </c>
      <c r="Y77" s="137">
        <f t="shared" si="80"/>
        <v>0</v>
      </c>
      <c r="Z77" s="137">
        <f t="shared" si="80"/>
        <v>8674</v>
      </c>
      <c r="AA77" s="137">
        <f t="shared" si="80"/>
        <v>19400</v>
      </c>
      <c r="AB77" s="137">
        <f t="shared" si="80"/>
        <v>17500</v>
      </c>
      <c r="AC77" s="137"/>
      <c r="AD77" s="137"/>
    </row>
    <row r="78" spans="1:30" s="118" customFormat="1" ht="20.25" hidden="1" customHeight="1" x14ac:dyDescent="0.25">
      <c r="A78" s="187" t="s">
        <v>346</v>
      </c>
      <c r="B78" s="187"/>
      <c r="C78" s="187"/>
      <c r="D78" s="187"/>
      <c r="E78" s="202" t="s">
        <v>397</v>
      </c>
      <c r="F78" s="204">
        <f t="shared" si="76"/>
        <v>16060</v>
      </c>
      <c r="G78" s="204">
        <f t="shared" si="77"/>
        <v>0</v>
      </c>
      <c r="H78" s="205">
        <f t="shared" si="78"/>
        <v>16173</v>
      </c>
      <c r="I78" s="128"/>
      <c r="J78" s="135"/>
      <c r="K78" s="135"/>
      <c r="L78" s="135"/>
      <c r="M78" s="198">
        <v>32211</v>
      </c>
      <c r="N78" s="199"/>
      <c r="O78" s="200" t="s">
        <v>41</v>
      </c>
      <c r="P78" s="199" t="s">
        <v>167</v>
      </c>
      <c r="Q78" s="201">
        <f>Q79+Q80</f>
        <v>8030</v>
      </c>
      <c r="R78" s="201">
        <f t="shared" ref="R78:AB78" si="81">R79+R80</f>
        <v>0</v>
      </c>
      <c r="S78" s="201">
        <f t="shared" si="81"/>
        <v>8030</v>
      </c>
      <c r="T78" s="201">
        <f t="shared" si="81"/>
        <v>0</v>
      </c>
      <c r="U78" s="201">
        <f t="shared" si="81"/>
        <v>0</v>
      </c>
      <c r="V78" s="201">
        <f t="shared" si="81"/>
        <v>0</v>
      </c>
      <c r="W78" s="201">
        <f t="shared" si="81"/>
        <v>0</v>
      </c>
      <c r="X78" s="201">
        <f t="shared" si="81"/>
        <v>0</v>
      </c>
      <c r="Y78" s="201">
        <f t="shared" si="81"/>
        <v>0</v>
      </c>
      <c r="Z78" s="201">
        <f t="shared" si="81"/>
        <v>3143</v>
      </c>
      <c r="AA78" s="201">
        <f t="shared" si="81"/>
        <v>7030</v>
      </c>
      <c r="AB78" s="201">
        <f t="shared" si="81"/>
        <v>6000</v>
      </c>
      <c r="AC78" s="201"/>
      <c r="AD78" s="201"/>
    </row>
    <row r="79" spans="1:30" s="118" customFormat="1" ht="20.25" hidden="1" customHeight="1" x14ac:dyDescent="0.25">
      <c r="A79" s="187" t="s">
        <v>346</v>
      </c>
      <c r="B79" s="187"/>
      <c r="C79" s="187"/>
      <c r="D79" s="187"/>
      <c r="E79" s="187"/>
      <c r="F79" s="204">
        <f t="shared" si="76"/>
        <v>6000</v>
      </c>
      <c r="G79" s="204">
        <f t="shared" si="77"/>
        <v>0</v>
      </c>
      <c r="H79" s="205">
        <f t="shared" si="78"/>
        <v>8291</v>
      </c>
      <c r="I79" s="128"/>
      <c r="J79" s="135"/>
      <c r="K79" s="135"/>
      <c r="L79" s="135"/>
      <c r="M79" s="11"/>
      <c r="N79" s="175">
        <v>322110</v>
      </c>
      <c r="O79" s="176" t="s">
        <v>41</v>
      </c>
      <c r="P79" s="177" t="s">
        <v>167</v>
      </c>
      <c r="Q79" s="178">
        <v>3000</v>
      </c>
      <c r="R79" s="178">
        <f t="shared" ref="R79:R80" si="82">S79-Q79</f>
        <v>0</v>
      </c>
      <c r="S79" s="178">
        <v>3000</v>
      </c>
      <c r="T79" s="178"/>
      <c r="U79" s="178"/>
      <c r="V79" s="178"/>
      <c r="W79" s="178"/>
      <c r="X79" s="178"/>
      <c r="Y79" s="178"/>
      <c r="Z79" s="178">
        <v>2291</v>
      </c>
      <c r="AA79" s="178">
        <f t="shared" ref="AA79" si="83">+Q79</f>
        <v>3000</v>
      </c>
      <c r="AB79" s="178">
        <v>3000</v>
      </c>
      <c r="AC79" s="178"/>
      <c r="AD79" s="178"/>
    </row>
    <row r="80" spans="1:30" s="118" customFormat="1" ht="20.25" hidden="1" customHeight="1" x14ac:dyDescent="0.25">
      <c r="A80" s="187" t="s">
        <v>346</v>
      </c>
      <c r="B80" s="187"/>
      <c r="C80" s="187"/>
      <c r="D80" s="187"/>
      <c r="E80" s="187"/>
      <c r="F80" s="204">
        <f t="shared" si="76"/>
        <v>10060</v>
      </c>
      <c r="G80" s="204">
        <f t="shared" si="77"/>
        <v>0</v>
      </c>
      <c r="H80" s="205">
        <f t="shared" si="78"/>
        <v>7882</v>
      </c>
      <c r="I80" s="128"/>
      <c r="J80" s="135"/>
      <c r="K80" s="135"/>
      <c r="L80" s="135"/>
      <c r="M80" s="11"/>
      <c r="N80" s="175">
        <v>322111</v>
      </c>
      <c r="O80" s="176" t="s">
        <v>41</v>
      </c>
      <c r="P80" s="177" t="s">
        <v>169</v>
      </c>
      <c r="Q80" s="178">
        <v>5030</v>
      </c>
      <c r="R80" s="178">
        <f t="shared" si="82"/>
        <v>0</v>
      </c>
      <c r="S80" s="178">
        <v>5030</v>
      </c>
      <c r="T80" s="178"/>
      <c r="U80" s="178"/>
      <c r="V80" s="178"/>
      <c r="W80" s="178"/>
      <c r="X80" s="178"/>
      <c r="Y80" s="178"/>
      <c r="Z80" s="178">
        <v>852</v>
      </c>
      <c r="AA80" s="178">
        <v>4030</v>
      </c>
      <c r="AB80" s="178">
        <v>3000</v>
      </c>
      <c r="AC80" s="178"/>
      <c r="AD80" s="178"/>
    </row>
    <row r="81" spans="1:30" s="118" customFormat="1" ht="20.25" hidden="1" customHeight="1" x14ac:dyDescent="0.25">
      <c r="A81" s="187" t="s">
        <v>346</v>
      </c>
      <c r="B81" s="187"/>
      <c r="C81" s="187"/>
      <c r="D81" s="187"/>
      <c r="E81" s="202" t="s">
        <v>397</v>
      </c>
      <c r="F81" s="204">
        <f t="shared" si="76"/>
        <v>2740</v>
      </c>
      <c r="G81" s="204">
        <f t="shared" si="77"/>
        <v>0</v>
      </c>
      <c r="H81" s="205">
        <f t="shared" si="78"/>
        <v>3870</v>
      </c>
      <c r="I81" s="128"/>
      <c r="J81" s="135"/>
      <c r="K81" s="135"/>
      <c r="L81" s="135"/>
      <c r="M81" s="198">
        <v>32212</v>
      </c>
      <c r="N81" s="199"/>
      <c r="O81" s="200" t="s">
        <v>41</v>
      </c>
      <c r="P81" s="199" t="s">
        <v>173</v>
      </c>
      <c r="Q81" s="201">
        <f t="shared" ref="Q81:R81" si="84">Q82</f>
        <v>1870</v>
      </c>
      <c r="R81" s="201">
        <f t="shared" si="84"/>
        <v>-500</v>
      </c>
      <c r="S81" s="201">
        <f>S82</f>
        <v>1370</v>
      </c>
      <c r="T81" s="201">
        <f t="shared" ref="T81:AB81" si="85">T82</f>
        <v>0</v>
      </c>
      <c r="U81" s="201">
        <f t="shared" si="85"/>
        <v>0</v>
      </c>
      <c r="V81" s="201">
        <f t="shared" si="85"/>
        <v>0</v>
      </c>
      <c r="W81" s="201">
        <f t="shared" si="85"/>
        <v>0</v>
      </c>
      <c r="X81" s="201">
        <f t="shared" si="85"/>
        <v>0</v>
      </c>
      <c r="Y81" s="201">
        <f t="shared" si="85"/>
        <v>0</v>
      </c>
      <c r="Z81" s="201">
        <f t="shared" si="85"/>
        <v>0</v>
      </c>
      <c r="AA81" s="201">
        <f t="shared" si="85"/>
        <v>1870</v>
      </c>
      <c r="AB81" s="201">
        <f t="shared" si="85"/>
        <v>2000</v>
      </c>
      <c r="AC81" s="201"/>
      <c r="AD81" s="201"/>
    </row>
    <row r="82" spans="1:30" s="118" customFormat="1" ht="20.25" hidden="1" customHeight="1" x14ac:dyDescent="0.25">
      <c r="A82" s="187" t="s">
        <v>346</v>
      </c>
      <c r="B82" s="187"/>
      <c r="C82" s="187"/>
      <c r="D82" s="187"/>
      <c r="E82" s="187"/>
      <c r="F82" s="204">
        <f t="shared" si="76"/>
        <v>2740</v>
      </c>
      <c r="G82" s="204">
        <f t="shared" si="77"/>
        <v>0</v>
      </c>
      <c r="H82" s="205">
        <f t="shared" si="78"/>
        <v>3870</v>
      </c>
      <c r="I82" s="128"/>
      <c r="J82" s="135"/>
      <c r="K82" s="135"/>
      <c r="L82" s="135"/>
      <c r="M82" s="11"/>
      <c r="N82" s="175">
        <v>322120</v>
      </c>
      <c r="O82" s="176" t="s">
        <v>41</v>
      </c>
      <c r="P82" s="177" t="s">
        <v>174</v>
      </c>
      <c r="Q82" s="178">
        <v>1870</v>
      </c>
      <c r="R82" s="178">
        <f>S82-Q82</f>
        <v>-500</v>
      </c>
      <c r="S82" s="178">
        <f>1870-500</f>
        <v>1370</v>
      </c>
      <c r="T82" s="178"/>
      <c r="U82" s="178"/>
      <c r="V82" s="178"/>
      <c r="W82" s="178"/>
      <c r="X82" s="178"/>
      <c r="Y82" s="178"/>
      <c r="Z82" s="178">
        <v>0</v>
      </c>
      <c r="AA82" s="178">
        <f>+Q82</f>
        <v>1870</v>
      </c>
      <c r="AB82" s="178">
        <v>2000</v>
      </c>
      <c r="AC82" s="178"/>
      <c r="AD82" s="178"/>
    </row>
    <row r="83" spans="1:30" s="118" customFormat="1" ht="20.25" hidden="1" customHeight="1" x14ac:dyDescent="0.25">
      <c r="A83" s="187" t="s">
        <v>346</v>
      </c>
      <c r="B83" s="187"/>
      <c r="C83" s="187"/>
      <c r="D83" s="187"/>
      <c r="E83" s="202" t="s">
        <v>397</v>
      </c>
      <c r="F83" s="204">
        <f t="shared" si="76"/>
        <v>3000</v>
      </c>
      <c r="G83" s="204">
        <f t="shared" si="77"/>
        <v>0</v>
      </c>
      <c r="H83" s="205">
        <f t="shared" si="78"/>
        <v>7712</v>
      </c>
      <c r="I83" s="128"/>
      <c r="J83" s="135"/>
      <c r="K83" s="135"/>
      <c r="L83" s="135"/>
      <c r="M83" s="198">
        <v>32214</v>
      </c>
      <c r="N83" s="199"/>
      <c r="O83" s="200" t="s">
        <v>41</v>
      </c>
      <c r="P83" s="199" t="s">
        <v>175</v>
      </c>
      <c r="Q83" s="201">
        <f t="shared" ref="Q83:R83" si="86">Q84</f>
        <v>1000</v>
      </c>
      <c r="R83" s="201">
        <f t="shared" si="86"/>
        <v>500</v>
      </c>
      <c r="S83" s="201">
        <f>S84</f>
        <v>1500</v>
      </c>
      <c r="T83" s="201">
        <f t="shared" ref="T83:AB83" si="87">T84</f>
        <v>0</v>
      </c>
      <c r="U83" s="201">
        <f t="shared" si="87"/>
        <v>0</v>
      </c>
      <c r="V83" s="201">
        <f t="shared" si="87"/>
        <v>0</v>
      </c>
      <c r="W83" s="201">
        <f t="shared" si="87"/>
        <v>0</v>
      </c>
      <c r="X83" s="201">
        <f t="shared" si="87"/>
        <v>0</v>
      </c>
      <c r="Y83" s="201">
        <f t="shared" si="87"/>
        <v>0</v>
      </c>
      <c r="Z83" s="201">
        <f t="shared" si="87"/>
        <v>1712</v>
      </c>
      <c r="AA83" s="201">
        <f t="shared" si="87"/>
        <v>3000</v>
      </c>
      <c r="AB83" s="201">
        <f t="shared" si="87"/>
        <v>3000</v>
      </c>
      <c r="AC83" s="201"/>
      <c r="AD83" s="201"/>
    </row>
    <row r="84" spans="1:30" s="118" customFormat="1" ht="20.25" hidden="1" customHeight="1" x14ac:dyDescent="0.25">
      <c r="A84" s="187" t="s">
        <v>346</v>
      </c>
      <c r="B84" s="187"/>
      <c r="C84" s="187"/>
      <c r="D84" s="187"/>
      <c r="E84" s="187"/>
      <c r="F84" s="204">
        <f t="shared" si="76"/>
        <v>3000</v>
      </c>
      <c r="G84" s="204">
        <f t="shared" si="77"/>
        <v>0</v>
      </c>
      <c r="H84" s="205">
        <f t="shared" si="78"/>
        <v>7712</v>
      </c>
      <c r="I84" s="128"/>
      <c r="J84" s="135"/>
      <c r="K84" s="135"/>
      <c r="L84" s="135"/>
      <c r="M84" s="11"/>
      <c r="N84" s="175">
        <v>322140</v>
      </c>
      <c r="O84" s="176" t="s">
        <v>41</v>
      </c>
      <c r="P84" s="177" t="s">
        <v>175</v>
      </c>
      <c r="Q84" s="178">
        <f>3000-2000</f>
        <v>1000</v>
      </c>
      <c r="R84" s="178">
        <f>S84-Q84</f>
        <v>500</v>
      </c>
      <c r="S84" s="178">
        <f>3000-2000+500</f>
        <v>1500</v>
      </c>
      <c r="T84" s="178"/>
      <c r="U84" s="178"/>
      <c r="V84" s="178"/>
      <c r="W84" s="178"/>
      <c r="X84" s="178"/>
      <c r="Y84" s="178"/>
      <c r="Z84" s="178">
        <v>1712</v>
      </c>
      <c r="AA84" s="178">
        <v>3000</v>
      </c>
      <c r="AB84" s="178">
        <v>3000</v>
      </c>
      <c r="AC84" s="178"/>
      <c r="AD84" s="178"/>
    </row>
    <row r="85" spans="1:30" s="118" customFormat="1" ht="20.25" hidden="1" customHeight="1" x14ac:dyDescent="0.25">
      <c r="A85" s="187" t="s">
        <v>346</v>
      </c>
      <c r="B85" s="187"/>
      <c r="C85" s="187"/>
      <c r="D85" s="187"/>
      <c r="E85" s="202" t="s">
        <v>397</v>
      </c>
      <c r="F85" s="204">
        <f t="shared" si="76"/>
        <v>5000</v>
      </c>
      <c r="G85" s="204">
        <f t="shared" si="77"/>
        <v>0</v>
      </c>
      <c r="H85" s="205">
        <f t="shared" si="78"/>
        <v>10959</v>
      </c>
      <c r="I85" s="128"/>
      <c r="J85" s="135"/>
      <c r="K85" s="135"/>
      <c r="L85" s="135"/>
      <c r="M85" s="198">
        <v>32216</v>
      </c>
      <c r="N85" s="199"/>
      <c r="O85" s="200" t="s">
        <v>41</v>
      </c>
      <c r="P85" s="199" t="s">
        <v>176</v>
      </c>
      <c r="Q85" s="201">
        <f t="shared" ref="Q85:R85" si="88">Q86</f>
        <v>2500</v>
      </c>
      <c r="R85" s="201">
        <f t="shared" si="88"/>
        <v>0</v>
      </c>
      <c r="S85" s="201">
        <f>S86</f>
        <v>2500</v>
      </c>
      <c r="T85" s="201">
        <f t="shared" ref="T85:AB85" si="89">T86</f>
        <v>0</v>
      </c>
      <c r="U85" s="201">
        <f t="shared" si="89"/>
        <v>0</v>
      </c>
      <c r="V85" s="201">
        <f t="shared" si="89"/>
        <v>0</v>
      </c>
      <c r="W85" s="201">
        <f t="shared" si="89"/>
        <v>0</v>
      </c>
      <c r="X85" s="201">
        <f t="shared" si="89"/>
        <v>0</v>
      </c>
      <c r="Y85" s="201">
        <f t="shared" si="89"/>
        <v>0</v>
      </c>
      <c r="Z85" s="201">
        <f t="shared" si="89"/>
        <v>2959</v>
      </c>
      <c r="AA85" s="201">
        <f t="shared" si="89"/>
        <v>4500</v>
      </c>
      <c r="AB85" s="201">
        <f t="shared" si="89"/>
        <v>3500</v>
      </c>
      <c r="AC85" s="201"/>
      <c r="AD85" s="201"/>
    </row>
    <row r="86" spans="1:30" s="118" customFormat="1" ht="20.25" hidden="1" customHeight="1" x14ac:dyDescent="0.25">
      <c r="A86" s="187" t="s">
        <v>346</v>
      </c>
      <c r="B86" s="187"/>
      <c r="C86" s="187"/>
      <c r="D86" s="187"/>
      <c r="E86" s="187"/>
      <c r="F86" s="204">
        <f t="shared" si="76"/>
        <v>5000</v>
      </c>
      <c r="G86" s="204">
        <f t="shared" si="77"/>
        <v>0</v>
      </c>
      <c r="H86" s="205">
        <f t="shared" si="78"/>
        <v>10959</v>
      </c>
      <c r="I86" s="128"/>
      <c r="J86" s="135"/>
      <c r="K86" s="135"/>
      <c r="L86" s="135"/>
      <c r="M86" s="11"/>
      <c r="N86" s="175">
        <v>322160</v>
      </c>
      <c r="O86" s="176" t="s">
        <v>41</v>
      </c>
      <c r="P86" s="177" t="s">
        <v>176</v>
      </c>
      <c r="Q86" s="178">
        <f>7500-5000</f>
        <v>2500</v>
      </c>
      <c r="R86" s="178">
        <f>S86-Q86</f>
        <v>0</v>
      </c>
      <c r="S86" s="178">
        <f>7500-5000</f>
        <v>2500</v>
      </c>
      <c r="T86" s="178"/>
      <c r="U86" s="178"/>
      <c r="V86" s="178"/>
      <c r="W86" s="178"/>
      <c r="X86" s="178"/>
      <c r="Y86" s="178"/>
      <c r="Z86" s="178">
        <v>2959</v>
      </c>
      <c r="AA86" s="178">
        <v>4500</v>
      </c>
      <c r="AB86" s="178">
        <v>3500</v>
      </c>
      <c r="AC86" s="178"/>
      <c r="AD86" s="178"/>
    </row>
    <row r="87" spans="1:30" s="118" customFormat="1" ht="20.25" hidden="1" customHeight="1" x14ac:dyDescent="0.25">
      <c r="A87" s="187" t="s">
        <v>346</v>
      </c>
      <c r="B87" s="187"/>
      <c r="C87" s="187"/>
      <c r="D87" s="187"/>
      <c r="E87" s="202" t="s">
        <v>397</v>
      </c>
      <c r="F87" s="204">
        <f t="shared" si="76"/>
        <v>6000</v>
      </c>
      <c r="G87" s="204">
        <f t="shared" si="77"/>
        <v>0</v>
      </c>
      <c r="H87" s="205">
        <f t="shared" si="78"/>
        <v>6860</v>
      </c>
      <c r="I87" s="128"/>
      <c r="J87" s="135"/>
      <c r="K87" s="135"/>
      <c r="L87" s="135"/>
      <c r="M87" s="198">
        <v>32219</v>
      </c>
      <c r="N87" s="199"/>
      <c r="O87" s="200" t="s">
        <v>41</v>
      </c>
      <c r="P87" s="199" t="s">
        <v>177</v>
      </c>
      <c r="Q87" s="201">
        <f t="shared" ref="Q87:R87" si="90">Q88</f>
        <v>3000</v>
      </c>
      <c r="R87" s="201">
        <f t="shared" si="90"/>
        <v>0</v>
      </c>
      <c r="S87" s="201">
        <f>S88</f>
        <v>3000</v>
      </c>
      <c r="T87" s="201">
        <f t="shared" ref="T87:AB87" si="91">T88</f>
        <v>0</v>
      </c>
      <c r="U87" s="201">
        <f t="shared" si="91"/>
        <v>0</v>
      </c>
      <c r="V87" s="201">
        <f t="shared" si="91"/>
        <v>0</v>
      </c>
      <c r="W87" s="201">
        <f t="shared" si="91"/>
        <v>0</v>
      </c>
      <c r="X87" s="201">
        <f t="shared" si="91"/>
        <v>0</v>
      </c>
      <c r="Y87" s="201">
        <f t="shared" si="91"/>
        <v>0</v>
      </c>
      <c r="Z87" s="201">
        <f t="shared" si="91"/>
        <v>860</v>
      </c>
      <c r="AA87" s="201">
        <f t="shared" si="91"/>
        <v>3000</v>
      </c>
      <c r="AB87" s="201">
        <f t="shared" si="91"/>
        <v>3000</v>
      </c>
      <c r="AC87" s="201"/>
      <c r="AD87" s="201"/>
    </row>
    <row r="88" spans="1:30" s="118" customFormat="1" ht="20.25" hidden="1" customHeight="1" x14ac:dyDescent="0.25">
      <c r="A88" s="187" t="s">
        <v>346</v>
      </c>
      <c r="B88" s="187"/>
      <c r="C88" s="187"/>
      <c r="D88" s="187"/>
      <c r="E88" s="187"/>
      <c r="F88" s="204">
        <f t="shared" si="76"/>
        <v>6000</v>
      </c>
      <c r="G88" s="204">
        <f t="shared" si="77"/>
        <v>0</v>
      </c>
      <c r="H88" s="205">
        <f t="shared" si="78"/>
        <v>6860</v>
      </c>
      <c r="I88" s="128"/>
      <c r="J88" s="135"/>
      <c r="K88" s="135"/>
      <c r="L88" s="135"/>
      <c r="M88" s="11"/>
      <c r="N88" s="175">
        <v>322190</v>
      </c>
      <c r="O88" s="176" t="s">
        <v>41</v>
      </c>
      <c r="P88" s="177" t="s">
        <v>177</v>
      </c>
      <c r="Q88" s="178">
        <v>3000</v>
      </c>
      <c r="R88" s="178">
        <f>S88-Q88</f>
        <v>0</v>
      </c>
      <c r="S88" s="178">
        <v>3000</v>
      </c>
      <c r="T88" s="178"/>
      <c r="U88" s="178"/>
      <c r="V88" s="178"/>
      <c r="W88" s="178"/>
      <c r="X88" s="178"/>
      <c r="Y88" s="178"/>
      <c r="Z88" s="178">
        <v>860</v>
      </c>
      <c r="AA88" s="178">
        <v>3000</v>
      </c>
      <c r="AB88" s="178">
        <v>3000</v>
      </c>
      <c r="AC88" s="178"/>
      <c r="AD88" s="178"/>
    </row>
    <row r="89" spans="1:30" s="118" customFormat="1" ht="20.25" hidden="1" customHeight="1" x14ac:dyDescent="0.25">
      <c r="A89" s="187" t="s">
        <v>346</v>
      </c>
      <c r="B89" s="187"/>
      <c r="C89" s="187"/>
      <c r="D89" s="202" t="s">
        <v>396</v>
      </c>
      <c r="E89" s="202" t="s">
        <v>397</v>
      </c>
      <c r="F89" s="204">
        <f t="shared" si="76"/>
        <v>238220</v>
      </c>
      <c r="G89" s="204">
        <f t="shared" si="77"/>
        <v>0</v>
      </c>
      <c r="H89" s="205">
        <f t="shared" si="78"/>
        <v>206050</v>
      </c>
      <c r="I89" s="128"/>
      <c r="J89" s="135"/>
      <c r="K89" s="135"/>
      <c r="L89" s="135">
        <v>3222</v>
      </c>
      <c r="M89" s="135"/>
      <c r="N89" s="136"/>
      <c r="O89" s="12" t="s">
        <v>41</v>
      </c>
      <c r="P89" s="131" t="s">
        <v>178</v>
      </c>
      <c r="Q89" s="137">
        <f t="shared" ref="Q89:AB89" si="92">Q90+Q92</f>
        <v>142410</v>
      </c>
      <c r="R89" s="137">
        <f t="shared" si="92"/>
        <v>-23300</v>
      </c>
      <c r="S89" s="137">
        <f t="shared" si="92"/>
        <v>119110</v>
      </c>
      <c r="T89" s="137">
        <f t="shared" si="92"/>
        <v>0</v>
      </c>
      <c r="U89" s="137">
        <f t="shared" si="92"/>
        <v>0</v>
      </c>
      <c r="V89" s="137">
        <f t="shared" si="92"/>
        <v>0</v>
      </c>
      <c r="W89" s="137">
        <f t="shared" si="92"/>
        <v>0</v>
      </c>
      <c r="X89" s="137">
        <f t="shared" si="92"/>
        <v>0</v>
      </c>
      <c r="Y89" s="137">
        <f t="shared" si="92"/>
        <v>0</v>
      </c>
      <c r="Z89" s="137">
        <f t="shared" si="92"/>
        <v>36050</v>
      </c>
      <c r="AA89" s="137">
        <f t="shared" si="92"/>
        <v>90000</v>
      </c>
      <c r="AB89" s="137">
        <f t="shared" si="92"/>
        <v>80000</v>
      </c>
      <c r="AC89" s="137"/>
      <c r="AD89" s="137"/>
    </row>
    <row r="90" spans="1:30" s="118" customFormat="1" ht="20.25" hidden="1" customHeight="1" x14ac:dyDescent="0.25">
      <c r="A90" s="187" t="s">
        <v>346</v>
      </c>
      <c r="B90" s="187"/>
      <c r="C90" s="187"/>
      <c r="D90" s="187"/>
      <c r="E90" s="202" t="s">
        <v>397</v>
      </c>
      <c r="F90" s="204">
        <f t="shared" si="76"/>
        <v>134820</v>
      </c>
      <c r="G90" s="204">
        <f t="shared" si="77"/>
        <v>0</v>
      </c>
      <c r="H90" s="205">
        <f t="shared" si="78"/>
        <v>80620</v>
      </c>
      <c r="I90" s="128"/>
      <c r="J90" s="135"/>
      <c r="K90" s="135"/>
      <c r="L90" s="135"/>
      <c r="M90" s="198">
        <v>32221</v>
      </c>
      <c r="N90" s="199"/>
      <c r="O90" s="200" t="s">
        <v>41</v>
      </c>
      <c r="P90" s="199" t="s">
        <v>179</v>
      </c>
      <c r="Q90" s="201">
        <f>Q91</f>
        <v>82410</v>
      </c>
      <c r="R90" s="201">
        <f t="shared" ref="R90:AB90" si="93">R91</f>
        <v>-15000</v>
      </c>
      <c r="S90" s="201">
        <f t="shared" si="93"/>
        <v>67410</v>
      </c>
      <c r="T90" s="201">
        <f t="shared" si="93"/>
        <v>0</v>
      </c>
      <c r="U90" s="201">
        <f t="shared" si="93"/>
        <v>0</v>
      </c>
      <c r="V90" s="201">
        <f t="shared" si="93"/>
        <v>0</v>
      </c>
      <c r="W90" s="201">
        <f t="shared" si="93"/>
        <v>0</v>
      </c>
      <c r="X90" s="201">
        <f t="shared" si="93"/>
        <v>0</v>
      </c>
      <c r="Y90" s="201">
        <f t="shared" si="93"/>
        <v>0</v>
      </c>
      <c r="Z90" s="201">
        <f t="shared" si="93"/>
        <v>5530</v>
      </c>
      <c r="AA90" s="201">
        <f t="shared" si="93"/>
        <v>40090</v>
      </c>
      <c r="AB90" s="201">
        <f t="shared" si="93"/>
        <v>35000</v>
      </c>
      <c r="AC90" s="201"/>
      <c r="AD90" s="201"/>
    </row>
    <row r="91" spans="1:30" s="118" customFormat="1" ht="20.25" hidden="1" customHeight="1" x14ac:dyDescent="0.25">
      <c r="A91" s="187" t="s">
        <v>346</v>
      </c>
      <c r="B91" s="187"/>
      <c r="C91" s="187"/>
      <c r="D91" s="187"/>
      <c r="E91" s="187"/>
      <c r="F91" s="204">
        <f t="shared" si="76"/>
        <v>134820</v>
      </c>
      <c r="G91" s="204">
        <f t="shared" si="77"/>
        <v>0</v>
      </c>
      <c r="H91" s="205">
        <f t="shared" si="78"/>
        <v>80620</v>
      </c>
      <c r="I91" s="128"/>
      <c r="J91" s="135"/>
      <c r="K91" s="135"/>
      <c r="L91" s="135"/>
      <c r="M91" s="11"/>
      <c r="N91" s="175">
        <v>322210</v>
      </c>
      <c r="O91" s="176" t="s">
        <v>41</v>
      </c>
      <c r="P91" s="177" t="s">
        <v>179</v>
      </c>
      <c r="Q91" s="178">
        <f>282000+1380-970+1000-100000-100000-1000</f>
        <v>82410</v>
      </c>
      <c r="R91" s="178">
        <f>S91-Q91</f>
        <v>-15000</v>
      </c>
      <c r="S91" s="178">
        <f>282000+1380-970+1000-100000-100000-1000-15000</f>
        <v>67410</v>
      </c>
      <c r="T91" s="178"/>
      <c r="U91" s="178"/>
      <c r="V91" s="178"/>
      <c r="W91" s="178"/>
      <c r="X91" s="178"/>
      <c r="Y91" s="178"/>
      <c r="Z91" s="178">
        <v>5530</v>
      </c>
      <c r="AA91" s="178">
        <v>40090</v>
      </c>
      <c r="AB91" s="178">
        <v>35000</v>
      </c>
      <c r="AC91" s="178"/>
      <c r="AD91" s="178"/>
    </row>
    <row r="92" spans="1:30" s="118" customFormat="1" ht="20.25" hidden="1" customHeight="1" x14ac:dyDescent="0.25">
      <c r="A92" s="187" t="s">
        <v>346</v>
      </c>
      <c r="B92" s="187"/>
      <c r="C92" s="187"/>
      <c r="D92" s="187"/>
      <c r="E92" s="202" t="s">
        <v>397</v>
      </c>
      <c r="F92" s="204">
        <f t="shared" si="76"/>
        <v>103400</v>
      </c>
      <c r="G92" s="204">
        <f t="shared" si="77"/>
        <v>0</v>
      </c>
      <c r="H92" s="205">
        <f t="shared" si="78"/>
        <v>125430</v>
      </c>
      <c r="I92" s="128"/>
      <c r="J92" s="135"/>
      <c r="K92" s="135"/>
      <c r="L92" s="135"/>
      <c r="M92" s="198">
        <v>32222</v>
      </c>
      <c r="N92" s="199"/>
      <c r="O92" s="200" t="s">
        <v>41</v>
      </c>
      <c r="P92" s="199" t="s">
        <v>181</v>
      </c>
      <c r="Q92" s="201">
        <f>Q93</f>
        <v>60000</v>
      </c>
      <c r="R92" s="201">
        <f t="shared" ref="R92:AB92" si="94">R93</f>
        <v>-8300</v>
      </c>
      <c r="S92" s="201">
        <f t="shared" si="94"/>
        <v>51700</v>
      </c>
      <c r="T92" s="201">
        <f t="shared" si="94"/>
        <v>0</v>
      </c>
      <c r="U92" s="201">
        <f t="shared" si="94"/>
        <v>0</v>
      </c>
      <c r="V92" s="201">
        <f t="shared" si="94"/>
        <v>0</v>
      </c>
      <c r="W92" s="201">
        <f t="shared" si="94"/>
        <v>0</v>
      </c>
      <c r="X92" s="201">
        <f t="shared" si="94"/>
        <v>0</v>
      </c>
      <c r="Y92" s="201">
        <f t="shared" si="94"/>
        <v>0</v>
      </c>
      <c r="Z92" s="201">
        <f t="shared" si="94"/>
        <v>30520</v>
      </c>
      <c r="AA92" s="201">
        <f t="shared" si="94"/>
        <v>49910</v>
      </c>
      <c r="AB92" s="201">
        <f t="shared" si="94"/>
        <v>45000</v>
      </c>
      <c r="AC92" s="201"/>
      <c r="AD92" s="201"/>
    </row>
    <row r="93" spans="1:30" s="118" customFormat="1" ht="20.25" hidden="1" customHeight="1" x14ac:dyDescent="0.25">
      <c r="A93" s="187" t="s">
        <v>346</v>
      </c>
      <c r="B93" s="187"/>
      <c r="C93" s="187"/>
      <c r="D93" s="187"/>
      <c r="E93" s="187"/>
      <c r="F93" s="204">
        <f t="shared" si="76"/>
        <v>103400</v>
      </c>
      <c r="G93" s="204">
        <f t="shared" si="77"/>
        <v>0</v>
      </c>
      <c r="H93" s="205">
        <f t="shared" si="78"/>
        <v>125430</v>
      </c>
      <c r="I93" s="128"/>
      <c r="J93" s="135"/>
      <c r="K93" s="135"/>
      <c r="L93" s="135"/>
      <c r="M93" s="11"/>
      <c r="N93" s="175">
        <v>322220</v>
      </c>
      <c r="O93" s="176" t="s">
        <v>41</v>
      </c>
      <c r="P93" s="177" t="s">
        <v>181</v>
      </c>
      <c r="Q93" s="178">
        <f>110000-50000</f>
        <v>60000</v>
      </c>
      <c r="R93" s="178">
        <f>S93-Q93</f>
        <v>-8300</v>
      </c>
      <c r="S93" s="178">
        <v>51700</v>
      </c>
      <c r="T93" s="178"/>
      <c r="U93" s="178"/>
      <c r="V93" s="178"/>
      <c r="W93" s="178"/>
      <c r="X93" s="178"/>
      <c r="Y93" s="178"/>
      <c r="Z93" s="178">
        <v>30520</v>
      </c>
      <c r="AA93" s="178">
        <v>49910</v>
      </c>
      <c r="AB93" s="178">
        <v>45000</v>
      </c>
      <c r="AC93" s="178"/>
      <c r="AD93" s="178"/>
    </row>
    <row r="94" spans="1:30" s="118" customFormat="1" ht="20.25" hidden="1" customHeight="1" x14ac:dyDescent="0.25">
      <c r="A94" s="187" t="s">
        <v>346</v>
      </c>
      <c r="B94" s="187"/>
      <c r="C94" s="187"/>
      <c r="D94" s="202" t="s">
        <v>396</v>
      </c>
      <c r="E94" s="202" t="s">
        <v>397</v>
      </c>
      <c r="F94" s="204">
        <f t="shared" si="76"/>
        <v>47800</v>
      </c>
      <c r="G94" s="204">
        <f t="shared" si="77"/>
        <v>0</v>
      </c>
      <c r="H94" s="205">
        <f t="shared" si="78"/>
        <v>39495</v>
      </c>
      <c r="I94" s="128"/>
      <c r="J94" s="135"/>
      <c r="K94" s="135"/>
      <c r="L94" s="135">
        <v>3223</v>
      </c>
      <c r="M94" s="135"/>
      <c r="N94" s="136"/>
      <c r="O94" s="12" t="s">
        <v>41</v>
      </c>
      <c r="P94" s="131" t="s">
        <v>184</v>
      </c>
      <c r="Q94" s="137">
        <f>Q95+Q98+Q100</f>
        <v>23900</v>
      </c>
      <c r="R94" s="137">
        <f t="shared" ref="R94" si="95">R95+R98+R100</f>
        <v>0</v>
      </c>
      <c r="S94" s="137">
        <f>S95+S98+S100</f>
        <v>23900</v>
      </c>
      <c r="T94" s="137">
        <f t="shared" ref="T94:AB94" si="96">T95+T98+T100</f>
        <v>0</v>
      </c>
      <c r="U94" s="137">
        <f t="shared" si="96"/>
        <v>0</v>
      </c>
      <c r="V94" s="137">
        <f t="shared" si="96"/>
        <v>0</v>
      </c>
      <c r="W94" s="137">
        <f t="shared" si="96"/>
        <v>0</v>
      </c>
      <c r="X94" s="137">
        <f t="shared" si="96"/>
        <v>0</v>
      </c>
      <c r="Y94" s="137">
        <f t="shared" si="96"/>
        <v>0</v>
      </c>
      <c r="Z94" s="137">
        <f t="shared" si="96"/>
        <v>4495</v>
      </c>
      <c r="AA94" s="137">
        <f t="shared" si="96"/>
        <v>20000</v>
      </c>
      <c r="AB94" s="137">
        <f t="shared" si="96"/>
        <v>15000</v>
      </c>
      <c r="AC94" s="137"/>
      <c r="AD94" s="137"/>
    </row>
    <row r="95" spans="1:30" s="118" customFormat="1" ht="20.25" hidden="1" customHeight="1" x14ac:dyDescent="0.25">
      <c r="A95" s="187" t="s">
        <v>346</v>
      </c>
      <c r="B95" s="187"/>
      <c r="C95" s="187"/>
      <c r="D95" s="187"/>
      <c r="E95" s="202" t="s">
        <v>397</v>
      </c>
      <c r="F95" s="204">
        <f t="shared" si="76"/>
        <v>22000</v>
      </c>
      <c r="G95" s="204">
        <f t="shared" si="77"/>
        <v>0</v>
      </c>
      <c r="H95" s="205">
        <f t="shared" si="78"/>
        <v>12464</v>
      </c>
      <c r="I95" s="128"/>
      <c r="J95" s="135"/>
      <c r="K95" s="135"/>
      <c r="L95" s="135"/>
      <c r="M95" s="198">
        <v>32231</v>
      </c>
      <c r="N95" s="199"/>
      <c r="O95" s="200" t="s">
        <v>41</v>
      </c>
      <c r="P95" s="199" t="s">
        <v>185</v>
      </c>
      <c r="Q95" s="201">
        <f t="shared" ref="Q95:R95" si="97">Q96+Q97</f>
        <v>11000</v>
      </c>
      <c r="R95" s="201">
        <f t="shared" si="97"/>
        <v>0</v>
      </c>
      <c r="S95" s="201">
        <f>S96+S97</f>
        <v>11000</v>
      </c>
      <c r="T95" s="201">
        <f t="shared" ref="T95:AB95" si="98">T96+T97</f>
        <v>0</v>
      </c>
      <c r="U95" s="201">
        <f t="shared" si="98"/>
        <v>0</v>
      </c>
      <c r="V95" s="201">
        <f t="shared" si="98"/>
        <v>0</v>
      </c>
      <c r="W95" s="201">
        <f t="shared" si="98"/>
        <v>0</v>
      </c>
      <c r="X95" s="201">
        <f t="shared" si="98"/>
        <v>0</v>
      </c>
      <c r="Y95" s="201">
        <f t="shared" si="98"/>
        <v>0</v>
      </c>
      <c r="Z95" s="201">
        <f t="shared" si="98"/>
        <v>1464</v>
      </c>
      <c r="AA95" s="201">
        <f t="shared" si="98"/>
        <v>6000</v>
      </c>
      <c r="AB95" s="201">
        <f t="shared" si="98"/>
        <v>5000</v>
      </c>
      <c r="AC95" s="201"/>
      <c r="AD95" s="201"/>
    </row>
    <row r="96" spans="1:30" s="118" customFormat="1" ht="20.25" hidden="1" customHeight="1" x14ac:dyDescent="0.25">
      <c r="A96" s="187" t="s">
        <v>346</v>
      </c>
      <c r="B96" s="187"/>
      <c r="C96" s="187"/>
      <c r="D96" s="187"/>
      <c r="E96" s="187"/>
      <c r="F96" s="204">
        <f t="shared" si="76"/>
        <v>12000</v>
      </c>
      <c r="G96" s="204">
        <f t="shared" si="77"/>
        <v>0</v>
      </c>
      <c r="H96" s="205">
        <f t="shared" si="78"/>
        <v>7298</v>
      </c>
      <c r="I96" s="128"/>
      <c r="J96" s="135"/>
      <c r="K96" s="135"/>
      <c r="L96" s="135"/>
      <c r="M96" s="11"/>
      <c r="N96" s="175">
        <v>322310</v>
      </c>
      <c r="O96" s="176" t="s">
        <v>41</v>
      </c>
      <c r="P96" s="177" t="s">
        <v>185</v>
      </c>
      <c r="Q96" s="178">
        <f>11000-5000</f>
        <v>6000</v>
      </c>
      <c r="R96" s="178">
        <f>S96-Q96</f>
        <v>0</v>
      </c>
      <c r="S96" s="178">
        <f>11000-5000</f>
        <v>6000</v>
      </c>
      <c r="T96" s="178"/>
      <c r="U96" s="178"/>
      <c r="V96" s="178"/>
      <c r="W96" s="178"/>
      <c r="X96" s="178"/>
      <c r="Y96" s="178"/>
      <c r="Z96" s="178">
        <v>298</v>
      </c>
      <c r="AA96" s="178">
        <v>4000</v>
      </c>
      <c r="AB96" s="178">
        <v>3000</v>
      </c>
      <c r="AC96" s="178"/>
      <c r="AD96" s="178"/>
    </row>
    <row r="97" spans="1:30" s="118" customFormat="1" ht="20.25" hidden="1" customHeight="1" x14ac:dyDescent="0.25">
      <c r="A97" s="187" t="s">
        <v>346</v>
      </c>
      <c r="B97" s="187"/>
      <c r="C97" s="187"/>
      <c r="D97" s="187"/>
      <c r="E97" s="187"/>
      <c r="F97" s="204">
        <f t="shared" si="76"/>
        <v>10000</v>
      </c>
      <c r="G97" s="204">
        <f t="shared" si="77"/>
        <v>0</v>
      </c>
      <c r="H97" s="205">
        <f t="shared" si="78"/>
        <v>5166</v>
      </c>
      <c r="I97" s="128"/>
      <c r="J97" s="135"/>
      <c r="K97" s="135"/>
      <c r="L97" s="135"/>
      <c r="M97" s="11"/>
      <c r="N97" s="175">
        <v>322311</v>
      </c>
      <c r="O97" s="176" t="s">
        <v>41</v>
      </c>
      <c r="P97" s="177" t="s">
        <v>186</v>
      </c>
      <c r="Q97" s="178">
        <v>5000</v>
      </c>
      <c r="R97" s="178">
        <f>S97-Q97</f>
        <v>0</v>
      </c>
      <c r="S97" s="178">
        <v>5000</v>
      </c>
      <c r="T97" s="178"/>
      <c r="U97" s="178"/>
      <c r="V97" s="178"/>
      <c r="W97" s="178"/>
      <c r="X97" s="178"/>
      <c r="Y97" s="178"/>
      <c r="Z97" s="178">
        <v>1166</v>
      </c>
      <c r="AA97" s="178">
        <v>2000</v>
      </c>
      <c r="AB97" s="178">
        <v>2000</v>
      </c>
      <c r="AC97" s="178"/>
      <c r="AD97" s="178"/>
    </row>
    <row r="98" spans="1:30" s="118" customFormat="1" ht="20.25" hidden="1" customHeight="1" x14ac:dyDescent="0.25">
      <c r="A98" s="187" t="s">
        <v>346</v>
      </c>
      <c r="B98" s="187"/>
      <c r="C98" s="187"/>
      <c r="D98" s="187"/>
      <c r="E98" s="202" t="s">
        <v>397</v>
      </c>
      <c r="F98" s="204">
        <f t="shared" si="76"/>
        <v>9800</v>
      </c>
      <c r="G98" s="204">
        <f t="shared" si="77"/>
        <v>0</v>
      </c>
      <c r="H98" s="205">
        <f t="shared" si="78"/>
        <v>11454</v>
      </c>
      <c r="I98" s="128"/>
      <c r="J98" s="135"/>
      <c r="K98" s="135"/>
      <c r="L98" s="135"/>
      <c r="M98" s="198">
        <v>32233</v>
      </c>
      <c r="N98" s="199"/>
      <c r="O98" s="200" t="s">
        <v>41</v>
      </c>
      <c r="P98" s="199" t="s">
        <v>187</v>
      </c>
      <c r="Q98" s="201">
        <f t="shared" ref="Q98:R98" si="99">Q99</f>
        <v>4900</v>
      </c>
      <c r="R98" s="201">
        <f t="shared" si="99"/>
        <v>0</v>
      </c>
      <c r="S98" s="201">
        <f>S99</f>
        <v>4900</v>
      </c>
      <c r="T98" s="201">
        <f t="shared" ref="T98:AB98" si="100">T99</f>
        <v>0</v>
      </c>
      <c r="U98" s="201">
        <f t="shared" si="100"/>
        <v>0</v>
      </c>
      <c r="V98" s="201">
        <f t="shared" si="100"/>
        <v>0</v>
      </c>
      <c r="W98" s="201">
        <f t="shared" si="100"/>
        <v>0</v>
      </c>
      <c r="X98" s="201">
        <f t="shared" si="100"/>
        <v>0</v>
      </c>
      <c r="Y98" s="201">
        <f t="shared" si="100"/>
        <v>0</v>
      </c>
      <c r="Z98" s="201">
        <f t="shared" si="100"/>
        <v>454</v>
      </c>
      <c r="AA98" s="201">
        <f t="shared" si="100"/>
        <v>6000</v>
      </c>
      <c r="AB98" s="201">
        <f t="shared" si="100"/>
        <v>5000</v>
      </c>
      <c r="AC98" s="201"/>
      <c r="AD98" s="201"/>
    </row>
    <row r="99" spans="1:30" s="118" customFormat="1" ht="20.25" hidden="1" customHeight="1" x14ac:dyDescent="0.25">
      <c r="A99" s="187" t="s">
        <v>346</v>
      </c>
      <c r="B99" s="187"/>
      <c r="C99" s="187"/>
      <c r="D99" s="187"/>
      <c r="E99" s="187"/>
      <c r="F99" s="204">
        <f t="shared" si="76"/>
        <v>9800</v>
      </c>
      <c r="G99" s="204">
        <f t="shared" si="77"/>
        <v>0</v>
      </c>
      <c r="H99" s="205">
        <f t="shared" si="78"/>
        <v>11454</v>
      </c>
      <c r="I99" s="128"/>
      <c r="J99" s="135"/>
      <c r="K99" s="135"/>
      <c r="L99" s="135"/>
      <c r="M99" s="11"/>
      <c r="N99" s="175">
        <v>322330</v>
      </c>
      <c r="O99" s="176" t="s">
        <v>41</v>
      </c>
      <c r="P99" s="177" t="s">
        <v>187</v>
      </c>
      <c r="Q99" s="178">
        <v>4900</v>
      </c>
      <c r="R99" s="178">
        <f>S99-Q99</f>
        <v>0</v>
      </c>
      <c r="S99" s="178">
        <v>4900</v>
      </c>
      <c r="T99" s="178"/>
      <c r="U99" s="178"/>
      <c r="V99" s="178"/>
      <c r="W99" s="178"/>
      <c r="X99" s="178"/>
      <c r="Y99" s="178"/>
      <c r="Z99" s="178">
        <v>454</v>
      </c>
      <c r="AA99" s="178">
        <v>6000</v>
      </c>
      <c r="AB99" s="178">
        <v>5000</v>
      </c>
      <c r="AC99" s="178"/>
      <c r="AD99" s="178"/>
    </row>
    <row r="100" spans="1:30" s="118" customFormat="1" ht="20.25" hidden="1" customHeight="1" x14ac:dyDescent="0.25">
      <c r="A100" s="187" t="s">
        <v>346</v>
      </c>
      <c r="B100" s="187"/>
      <c r="C100" s="187"/>
      <c r="D100" s="187"/>
      <c r="E100" s="202" t="s">
        <v>397</v>
      </c>
      <c r="F100" s="204">
        <f t="shared" si="76"/>
        <v>16000</v>
      </c>
      <c r="G100" s="204">
        <f t="shared" si="77"/>
        <v>0</v>
      </c>
      <c r="H100" s="205">
        <f t="shared" si="78"/>
        <v>15577</v>
      </c>
      <c r="I100" s="128"/>
      <c r="J100" s="135"/>
      <c r="K100" s="135"/>
      <c r="L100" s="135"/>
      <c r="M100" s="198">
        <v>32234</v>
      </c>
      <c r="N100" s="199"/>
      <c r="O100" s="200" t="s">
        <v>41</v>
      </c>
      <c r="P100" s="199" t="s">
        <v>188</v>
      </c>
      <c r="Q100" s="201">
        <f t="shared" ref="Q100:R100" si="101">Q101</f>
        <v>8000</v>
      </c>
      <c r="R100" s="201">
        <f t="shared" si="101"/>
        <v>0</v>
      </c>
      <c r="S100" s="201">
        <f>S101</f>
        <v>8000</v>
      </c>
      <c r="T100" s="201">
        <f t="shared" ref="T100:AB100" si="102">T101</f>
        <v>0</v>
      </c>
      <c r="U100" s="201">
        <f t="shared" si="102"/>
        <v>0</v>
      </c>
      <c r="V100" s="201">
        <f t="shared" si="102"/>
        <v>0</v>
      </c>
      <c r="W100" s="201">
        <f t="shared" si="102"/>
        <v>0</v>
      </c>
      <c r="X100" s="201">
        <f t="shared" si="102"/>
        <v>0</v>
      </c>
      <c r="Y100" s="201">
        <f t="shared" si="102"/>
        <v>0</v>
      </c>
      <c r="Z100" s="201">
        <f t="shared" si="102"/>
        <v>2577</v>
      </c>
      <c r="AA100" s="201">
        <f t="shared" si="102"/>
        <v>8000</v>
      </c>
      <c r="AB100" s="201">
        <f t="shared" si="102"/>
        <v>5000</v>
      </c>
      <c r="AC100" s="201"/>
      <c r="AD100" s="201"/>
    </row>
    <row r="101" spans="1:30" s="118" customFormat="1" ht="20.25" hidden="1" customHeight="1" x14ac:dyDescent="0.25">
      <c r="A101" s="187" t="s">
        <v>346</v>
      </c>
      <c r="B101" s="187"/>
      <c r="C101" s="187"/>
      <c r="D101" s="187"/>
      <c r="E101" s="187"/>
      <c r="F101" s="204">
        <f t="shared" si="76"/>
        <v>16000</v>
      </c>
      <c r="G101" s="204">
        <f t="shared" si="77"/>
        <v>0</v>
      </c>
      <c r="H101" s="205">
        <f t="shared" si="78"/>
        <v>15577</v>
      </c>
      <c r="I101" s="128"/>
      <c r="J101" s="135"/>
      <c r="K101" s="135"/>
      <c r="L101" s="135"/>
      <c r="M101" s="11"/>
      <c r="N101" s="175">
        <v>322340</v>
      </c>
      <c r="O101" s="176" t="s">
        <v>41</v>
      </c>
      <c r="P101" s="177" t="s">
        <v>188</v>
      </c>
      <c r="Q101" s="178">
        <f>14000-6000</f>
        <v>8000</v>
      </c>
      <c r="R101" s="178">
        <f>S101-Q101</f>
        <v>0</v>
      </c>
      <c r="S101" s="178">
        <f>14000-6000</f>
        <v>8000</v>
      </c>
      <c r="T101" s="178"/>
      <c r="U101" s="178"/>
      <c r="V101" s="178"/>
      <c r="W101" s="178"/>
      <c r="X101" s="178"/>
      <c r="Y101" s="178"/>
      <c r="Z101" s="178">
        <v>2577</v>
      </c>
      <c r="AA101" s="178">
        <f>+Q101</f>
        <v>8000</v>
      </c>
      <c r="AB101" s="178">
        <v>5000</v>
      </c>
      <c r="AC101" s="178"/>
      <c r="AD101" s="178"/>
    </row>
    <row r="102" spans="1:30" s="118" customFormat="1" ht="20.25" hidden="1" customHeight="1" x14ac:dyDescent="0.25">
      <c r="A102" s="187" t="s">
        <v>346</v>
      </c>
      <c r="B102" s="187"/>
      <c r="C102" s="187"/>
      <c r="D102" s="202" t="s">
        <v>396</v>
      </c>
      <c r="E102" s="202" t="s">
        <v>397</v>
      </c>
      <c r="F102" s="204">
        <f t="shared" si="76"/>
        <v>6000</v>
      </c>
      <c r="G102" s="204">
        <f t="shared" si="77"/>
        <v>0</v>
      </c>
      <c r="H102" s="205">
        <f t="shared" si="78"/>
        <v>0</v>
      </c>
      <c r="I102" s="128"/>
      <c r="J102" s="135"/>
      <c r="K102" s="135"/>
      <c r="L102" s="135">
        <v>3224</v>
      </c>
      <c r="M102" s="135"/>
      <c r="N102" s="136"/>
      <c r="O102" s="12" t="s">
        <v>41</v>
      </c>
      <c r="P102" s="138" t="s">
        <v>189</v>
      </c>
      <c r="Q102" s="137">
        <f t="shared" ref="Q102:R103" si="103">Q103</f>
        <v>9000</v>
      </c>
      <c r="R102" s="137">
        <f t="shared" si="103"/>
        <v>-6000</v>
      </c>
      <c r="S102" s="137">
        <f t="shared" ref="S102:AB103" si="104">S103</f>
        <v>3000</v>
      </c>
      <c r="T102" s="137">
        <f t="shared" si="104"/>
        <v>0</v>
      </c>
      <c r="U102" s="137">
        <f t="shared" si="104"/>
        <v>0</v>
      </c>
      <c r="V102" s="137">
        <f t="shared" si="104"/>
        <v>0</v>
      </c>
      <c r="W102" s="137">
        <f t="shared" si="104"/>
        <v>0</v>
      </c>
      <c r="X102" s="137">
        <f t="shared" si="104"/>
        <v>0</v>
      </c>
      <c r="Y102" s="137">
        <f t="shared" si="104"/>
        <v>0</v>
      </c>
      <c r="Z102" s="137">
        <f t="shared" si="104"/>
        <v>0</v>
      </c>
      <c r="AA102" s="137">
        <f t="shared" si="104"/>
        <v>0</v>
      </c>
      <c r="AB102" s="137">
        <f t="shared" si="104"/>
        <v>0</v>
      </c>
      <c r="AC102" s="137"/>
      <c r="AD102" s="137"/>
    </row>
    <row r="103" spans="1:30" s="118" customFormat="1" ht="25.5" hidden="1" x14ac:dyDescent="0.25">
      <c r="A103" s="187" t="s">
        <v>346</v>
      </c>
      <c r="B103" s="187"/>
      <c r="C103" s="187"/>
      <c r="D103" s="187"/>
      <c r="E103" s="202" t="s">
        <v>397</v>
      </c>
      <c r="F103" s="204">
        <f t="shared" si="76"/>
        <v>6000</v>
      </c>
      <c r="G103" s="204">
        <f t="shared" si="77"/>
        <v>0</v>
      </c>
      <c r="H103" s="205">
        <f t="shared" si="78"/>
        <v>0</v>
      </c>
      <c r="I103" s="128"/>
      <c r="J103" s="135"/>
      <c r="K103" s="135"/>
      <c r="L103" s="135"/>
      <c r="M103" s="198">
        <v>32242</v>
      </c>
      <c r="N103" s="199"/>
      <c r="O103" s="200" t="s">
        <v>41</v>
      </c>
      <c r="P103" s="199" t="s">
        <v>190</v>
      </c>
      <c r="Q103" s="201">
        <f t="shared" si="103"/>
        <v>9000</v>
      </c>
      <c r="R103" s="201">
        <f t="shared" si="103"/>
        <v>-6000</v>
      </c>
      <c r="S103" s="201">
        <f>S104</f>
        <v>3000</v>
      </c>
      <c r="T103" s="201">
        <f t="shared" si="104"/>
        <v>0</v>
      </c>
      <c r="U103" s="201">
        <f t="shared" si="104"/>
        <v>0</v>
      </c>
      <c r="V103" s="201">
        <f t="shared" si="104"/>
        <v>0</v>
      </c>
      <c r="W103" s="201">
        <f t="shared" si="104"/>
        <v>0</v>
      </c>
      <c r="X103" s="201">
        <f t="shared" si="104"/>
        <v>0</v>
      </c>
      <c r="Y103" s="201">
        <f t="shared" si="104"/>
        <v>0</v>
      </c>
      <c r="Z103" s="201">
        <f t="shared" si="104"/>
        <v>0</v>
      </c>
      <c r="AA103" s="201">
        <f t="shared" si="104"/>
        <v>0</v>
      </c>
      <c r="AB103" s="201">
        <f t="shared" si="104"/>
        <v>0</v>
      </c>
      <c r="AC103" s="201"/>
      <c r="AD103" s="201"/>
    </row>
    <row r="104" spans="1:30" s="118" customFormat="1" ht="25.5" hidden="1" x14ac:dyDescent="0.25">
      <c r="A104" s="187" t="s">
        <v>346</v>
      </c>
      <c r="B104" s="187"/>
      <c r="C104" s="187"/>
      <c r="D104" s="187"/>
      <c r="E104" s="187"/>
      <c r="F104" s="204">
        <f t="shared" si="76"/>
        <v>6000</v>
      </c>
      <c r="G104" s="204">
        <f t="shared" si="77"/>
        <v>0</v>
      </c>
      <c r="H104" s="205">
        <f t="shared" si="78"/>
        <v>0</v>
      </c>
      <c r="I104" s="128"/>
      <c r="J104" s="135"/>
      <c r="K104" s="135"/>
      <c r="L104" s="135"/>
      <c r="M104" s="11"/>
      <c r="N104" s="175">
        <v>322420</v>
      </c>
      <c r="O104" s="176" t="s">
        <v>41</v>
      </c>
      <c r="P104" s="177" t="s">
        <v>190</v>
      </c>
      <c r="Q104" s="178">
        <v>9000</v>
      </c>
      <c r="R104" s="178">
        <f>S104-Q104</f>
        <v>-6000</v>
      </c>
      <c r="S104" s="178">
        <f>9000-6000</f>
        <v>3000</v>
      </c>
      <c r="T104" s="178"/>
      <c r="U104" s="178"/>
      <c r="V104" s="178"/>
      <c r="W104" s="178"/>
      <c r="X104" s="178"/>
      <c r="Y104" s="178"/>
      <c r="Z104" s="178">
        <v>0</v>
      </c>
      <c r="AA104" s="178">
        <v>0</v>
      </c>
      <c r="AB104" s="178">
        <v>0</v>
      </c>
      <c r="AC104" s="178"/>
      <c r="AD104" s="178"/>
    </row>
    <row r="105" spans="1:30" s="118" customFormat="1" ht="20.25" hidden="1" customHeight="1" x14ac:dyDescent="0.25">
      <c r="A105" s="187" t="s">
        <v>346</v>
      </c>
      <c r="B105" s="187"/>
      <c r="C105" s="187"/>
      <c r="D105" s="202" t="s">
        <v>396</v>
      </c>
      <c r="E105" s="202" t="s">
        <v>397</v>
      </c>
      <c r="F105" s="204">
        <f t="shared" si="76"/>
        <v>18900</v>
      </c>
      <c r="G105" s="204">
        <f t="shared" si="77"/>
        <v>0</v>
      </c>
      <c r="H105" s="205">
        <f t="shared" si="78"/>
        <v>27055</v>
      </c>
      <c r="I105" s="128"/>
      <c r="J105" s="135"/>
      <c r="K105" s="135"/>
      <c r="L105" s="135">
        <v>3225</v>
      </c>
      <c r="M105" s="135"/>
      <c r="N105" s="136"/>
      <c r="O105" s="12" t="s">
        <v>41</v>
      </c>
      <c r="P105" s="138" t="s">
        <v>191</v>
      </c>
      <c r="Q105" s="137">
        <f t="shared" ref="Q105:R105" si="105">Q106+Q108</f>
        <v>7450</v>
      </c>
      <c r="R105" s="137">
        <f t="shared" si="105"/>
        <v>2000</v>
      </c>
      <c r="S105" s="137">
        <f>S106+S108</f>
        <v>9450</v>
      </c>
      <c r="T105" s="137">
        <f t="shared" ref="T105:AB105" si="106">T106+T108</f>
        <v>0</v>
      </c>
      <c r="U105" s="137">
        <f t="shared" si="106"/>
        <v>0</v>
      </c>
      <c r="V105" s="137">
        <f t="shared" si="106"/>
        <v>0</v>
      </c>
      <c r="W105" s="137">
        <f t="shared" si="106"/>
        <v>0</v>
      </c>
      <c r="X105" s="137">
        <f t="shared" si="106"/>
        <v>0</v>
      </c>
      <c r="Y105" s="137">
        <f t="shared" si="106"/>
        <v>0</v>
      </c>
      <c r="Z105" s="137">
        <f t="shared" si="106"/>
        <v>3605</v>
      </c>
      <c r="AA105" s="137">
        <f t="shared" si="106"/>
        <v>13450</v>
      </c>
      <c r="AB105" s="137">
        <f t="shared" si="106"/>
        <v>10000</v>
      </c>
      <c r="AC105" s="137"/>
      <c r="AD105" s="137"/>
    </row>
    <row r="106" spans="1:30" s="118" customFormat="1" ht="20.25" hidden="1" customHeight="1" x14ac:dyDescent="0.25">
      <c r="A106" s="187" t="s">
        <v>346</v>
      </c>
      <c r="B106" s="187"/>
      <c r="C106" s="187"/>
      <c r="D106" s="187"/>
      <c r="E106" s="202" t="s">
        <v>397</v>
      </c>
      <c r="F106" s="204">
        <f t="shared" si="76"/>
        <v>6900</v>
      </c>
      <c r="G106" s="204">
        <f t="shared" si="77"/>
        <v>0</v>
      </c>
      <c r="H106" s="205">
        <f t="shared" si="78"/>
        <v>18265</v>
      </c>
      <c r="I106" s="128"/>
      <c r="J106" s="135"/>
      <c r="K106" s="135"/>
      <c r="L106" s="135"/>
      <c r="M106" s="198">
        <v>32251</v>
      </c>
      <c r="N106" s="199"/>
      <c r="O106" s="200" t="s">
        <v>41</v>
      </c>
      <c r="P106" s="199" t="s">
        <v>192</v>
      </c>
      <c r="Q106" s="201">
        <f t="shared" ref="Q106:R106" si="107">Q107</f>
        <v>3450</v>
      </c>
      <c r="R106" s="201">
        <f t="shared" si="107"/>
        <v>0</v>
      </c>
      <c r="S106" s="201">
        <f>S107</f>
        <v>3450</v>
      </c>
      <c r="T106" s="201">
        <f t="shared" ref="T106:AB106" si="108">T107</f>
        <v>0</v>
      </c>
      <c r="U106" s="201">
        <f t="shared" si="108"/>
        <v>0</v>
      </c>
      <c r="V106" s="201">
        <f t="shared" si="108"/>
        <v>0</v>
      </c>
      <c r="W106" s="201">
        <f t="shared" si="108"/>
        <v>0</v>
      </c>
      <c r="X106" s="201">
        <f t="shared" si="108"/>
        <v>0</v>
      </c>
      <c r="Y106" s="201">
        <f t="shared" si="108"/>
        <v>0</v>
      </c>
      <c r="Z106" s="201">
        <f t="shared" si="108"/>
        <v>815</v>
      </c>
      <c r="AA106" s="201">
        <f t="shared" si="108"/>
        <v>10450</v>
      </c>
      <c r="AB106" s="201">
        <f t="shared" si="108"/>
        <v>7000</v>
      </c>
      <c r="AC106" s="201"/>
      <c r="AD106" s="201"/>
    </row>
    <row r="107" spans="1:30" s="118" customFormat="1" ht="20.25" hidden="1" customHeight="1" x14ac:dyDescent="0.25">
      <c r="A107" s="187" t="s">
        <v>346</v>
      </c>
      <c r="B107" s="187"/>
      <c r="C107" s="187"/>
      <c r="D107" s="187"/>
      <c r="E107" s="187"/>
      <c r="F107" s="204">
        <f t="shared" si="76"/>
        <v>6900</v>
      </c>
      <c r="G107" s="204">
        <f t="shared" si="77"/>
        <v>0</v>
      </c>
      <c r="H107" s="205">
        <f t="shared" si="78"/>
        <v>18265</v>
      </c>
      <c r="I107" s="128"/>
      <c r="J107" s="135"/>
      <c r="K107" s="135"/>
      <c r="L107" s="135"/>
      <c r="M107" s="11"/>
      <c r="N107" s="175">
        <v>322510</v>
      </c>
      <c r="O107" s="176" t="s">
        <v>41</v>
      </c>
      <c r="P107" s="177" t="s">
        <v>192</v>
      </c>
      <c r="Q107" s="178">
        <v>3450</v>
      </c>
      <c r="R107" s="178">
        <f>S107-Q107</f>
        <v>0</v>
      </c>
      <c r="S107" s="178">
        <v>3450</v>
      </c>
      <c r="T107" s="178"/>
      <c r="U107" s="178"/>
      <c r="V107" s="178"/>
      <c r="W107" s="178"/>
      <c r="X107" s="178"/>
      <c r="Y107" s="178"/>
      <c r="Z107" s="178">
        <v>815</v>
      </c>
      <c r="AA107" s="178">
        <v>10450</v>
      </c>
      <c r="AB107" s="178">
        <v>7000</v>
      </c>
      <c r="AC107" s="178"/>
      <c r="AD107" s="178"/>
    </row>
    <row r="108" spans="1:30" s="118" customFormat="1" ht="20.25" hidden="1" customHeight="1" x14ac:dyDescent="0.25">
      <c r="A108" s="187" t="s">
        <v>346</v>
      </c>
      <c r="B108" s="187"/>
      <c r="C108" s="187"/>
      <c r="D108" s="187"/>
      <c r="E108" s="202" t="s">
        <v>397</v>
      </c>
      <c r="F108" s="204">
        <f t="shared" si="76"/>
        <v>12000</v>
      </c>
      <c r="G108" s="204">
        <f t="shared" si="77"/>
        <v>0</v>
      </c>
      <c r="H108" s="205">
        <f t="shared" si="78"/>
        <v>8790</v>
      </c>
      <c r="I108" s="128"/>
      <c r="J108" s="135"/>
      <c r="K108" s="135"/>
      <c r="L108" s="135"/>
      <c r="M108" s="198">
        <v>32252</v>
      </c>
      <c r="N108" s="199"/>
      <c r="O108" s="200" t="s">
        <v>41</v>
      </c>
      <c r="P108" s="199" t="s">
        <v>193</v>
      </c>
      <c r="Q108" s="201">
        <f t="shared" ref="Q108:R108" si="109">Q109</f>
        <v>4000</v>
      </c>
      <c r="R108" s="201">
        <f t="shared" si="109"/>
        <v>2000</v>
      </c>
      <c r="S108" s="201">
        <f>S109</f>
        <v>6000</v>
      </c>
      <c r="T108" s="201">
        <f t="shared" ref="T108:AB108" si="110">T109</f>
        <v>0</v>
      </c>
      <c r="U108" s="201">
        <f t="shared" si="110"/>
        <v>0</v>
      </c>
      <c r="V108" s="201">
        <f t="shared" si="110"/>
        <v>0</v>
      </c>
      <c r="W108" s="201">
        <f t="shared" si="110"/>
        <v>0</v>
      </c>
      <c r="X108" s="201">
        <f t="shared" si="110"/>
        <v>0</v>
      </c>
      <c r="Y108" s="201">
        <f t="shared" si="110"/>
        <v>0</v>
      </c>
      <c r="Z108" s="201">
        <f t="shared" si="110"/>
        <v>2790</v>
      </c>
      <c r="AA108" s="201">
        <f t="shared" si="110"/>
        <v>3000</v>
      </c>
      <c r="AB108" s="201">
        <f t="shared" si="110"/>
        <v>3000</v>
      </c>
      <c r="AC108" s="201"/>
      <c r="AD108" s="201"/>
    </row>
    <row r="109" spans="1:30" s="118" customFormat="1" ht="20.25" hidden="1" customHeight="1" x14ac:dyDescent="0.25">
      <c r="A109" s="187" t="s">
        <v>346</v>
      </c>
      <c r="B109" s="187"/>
      <c r="C109" s="187"/>
      <c r="D109" s="187"/>
      <c r="E109" s="187"/>
      <c r="F109" s="204">
        <f t="shared" si="76"/>
        <v>12000</v>
      </c>
      <c r="G109" s="204">
        <f t="shared" si="77"/>
        <v>0</v>
      </c>
      <c r="H109" s="205">
        <f t="shared" si="78"/>
        <v>8790</v>
      </c>
      <c r="I109" s="128"/>
      <c r="J109" s="135"/>
      <c r="K109" s="135"/>
      <c r="L109" s="135"/>
      <c r="M109" s="11"/>
      <c r="N109" s="175">
        <v>322520</v>
      </c>
      <c r="O109" s="176" t="s">
        <v>41</v>
      </c>
      <c r="P109" s="177" t="s">
        <v>193</v>
      </c>
      <c r="Q109" s="178">
        <v>4000</v>
      </c>
      <c r="R109" s="178">
        <f>S109-Q109</f>
        <v>2000</v>
      </c>
      <c r="S109" s="178">
        <f>4000+2000</f>
        <v>6000</v>
      </c>
      <c r="T109" s="178"/>
      <c r="U109" s="178"/>
      <c r="V109" s="178"/>
      <c r="W109" s="178"/>
      <c r="X109" s="178"/>
      <c r="Y109" s="178"/>
      <c r="Z109" s="178">
        <v>2790</v>
      </c>
      <c r="AA109" s="178">
        <v>3000</v>
      </c>
      <c r="AB109" s="178">
        <v>3000</v>
      </c>
      <c r="AC109" s="178"/>
      <c r="AD109" s="178"/>
    </row>
    <row r="110" spans="1:30" s="118" customFormat="1" ht="20.25" hidden="1" customHeight="1" x14ac:dyDescent="0.25">
      <c r="A110" s="187" t="s">
        <v>346</v>
      </c>
      <c r="B110" s="187"/>
      <c r="C110" s="187"/>
      <c r="D110" s="202" t="s">
        <v>396</v>
      </c>
      <c r="E110" s="202" t="s">
        <v>397</v>
      </c>
      <c r="F110" s="204">
        <f t="shared" si="76"/>
        <v>2000</v>
      </c>
      <c r="G110" s="204">
        <f t="shared" si="77"/>
        <v>0</v>
      </c>
      <c r="H110" s="205">
        <f t="shared" si="78"/>
        <v>5190</v>
      </c>
      <c r="I110" s="128"/>
      <c r="J110" s="135"/>
      <c r="K110" s="135"/>
      <c r="L110" s="135">
        <v>3227</v>
      </c>
      <c r="M110" s="135"/>
      <c r="N110" s="136"/>
      <c r="O110" s="12" t="s">
        <v>41</v>
      </c>
      <c r="P110" s="131" t="s">
        <v>194</v>
      </c>
      <c r="Q110" s="137">
        <f t="shared" ref="Q110:R111" si="111">Q111</f>
        <v>1000</v>
      </c>
      <c r="R110" s="137">
        <f t="shared" si="111"/>
        <v>0</v>
      </c>
      <c r="S110" s="137">
        <f t="shared" ref="S110:AB111" si="112">S111</f>
        <v>1000</v>
      </c>
      <c r="T110" s="137">
        <f t="shared" si="112"/>
        <v>0</v>
      </c>
      <c r="U110" s="137">
        <f t="shared" si="112"/>
        <v>0</v>
      </c>
      <c r="V110" s="137">
        <f t="shared" si="112"/>
        <v>0</v>
      </c>
      <c r="W110" s="137">
        <f t="shared" si="112"/>
        <v>0</v>
      </c>
      <c r="X110" s="137">
        <f t="shared" si="112"/>
        <v>0</v>
      </c>
      <c r="Y110" s="137">
        <f t="shared" si="112"/>
        <v>0</v>
      </c>
      <c r="Z110" s="137">
        <f t="shared" si="112"/>
        <v>190</v>
      </c>
      <c r="AA110" s="137">
        <f t="shared" si="112"/>
        <v>3000</v>
      </c>
      <c r="AB110" s="137">
        <f t="shared" si="112"/>
        <v>2000</v>
      </c>
      <c r="AC110" s="137"/>
      <c r="AD110" s="137"/>
    </row>
    <row r="111" spans="1:30" s="118" customFormat="1" ht="20.25" hidden="1" customHeight="1" x14ac:dyDescent="0.25">
      <c r="A111" s="187" t="s">
        <v>346</v>
      </c>
      <c r="B111" s="187"/>
      <c r="C111" s="187"/>
      <c r="D111" s="187"/>
      <c r="E111" s="202" t="s">
        <v>397</v>
      </c>
      <c r="F111" s="204">
        <f t="shared" si="76"/>
        <v>2000</v>
      </c>
      <c r="G111" s="204">
        <f t="shared" si="77"/>
        <v>0</v>
      </c>
      <c r="H111" s="205">
        <f t="shared" si="78"/>
        <v>5190</v>
      </c>
      <c r="I111" s="128"/>
      <c r="J111" s="135"/>
      <c r="K111" s="135"/>
      <c r="L111" s="135"/>
      <c r="M111" s="198">
        <v>32271</v>
      </c>
      <c r="N111" s="199"/>
      <c r="O111" s="200" t="s">
        <v>41</v>
      </c>
      <c r="P111" s="199" t="s">
        <v>195</v>
      </c>
      <c r="Q111" s="201">
        <f t="shared" si="111"/>
        <v>1000</v>
      </c>
      <c r="R111" s="201">
        <f t="shared" si="111"/>
        <v>0</v>
      </c>
      <c r="S111" s="201">
        <f t="shared" si="112"/>
        <v>1000</v>
      </c>
      <c r="T111" s="201">
        <f t="shared" si="112"/>
        <v>0</v>
      </c>
      <c r="U111" s="201">
        <f t="shared" si="112"/>
        <v>0</v>
      </c>
      <c r="V111" s="201">
        <f t="shared" si="112"/>
        <v>0</v>
      </c>
      <c r="W111" s="201">
        <f t="shared" si="112"/>
        <v>0</v>
      </c>
      <c r="X111" s="201">
        <f t="shared" si="112"/>
        <v>0</v>
      </c>
      <c r="Y111" s="201">
        <f t="shared" si="112"/>
        <v>0</v>
      </c>
      <c r="Z111" s="201">
        <f t="shared" si="112"/>
        <v>190</v>
      </c>
      <c r="AA111" s="201">
        <f t="shared" si="112"/>
        <v>3000</v>
      </c>
      <c r="AB111" s="201">
        <f t="shared" si="112"/>
        <v>2000</v>
      </c>
      <c r="AC111" s="201"/>
      <c r="AD111" s="201"/>
    </row>
    <row r="112" spans="1:30" s="118" customFormat="1" ht="20.25" hidden="1" customHeight="1" x14ac:dyDescent="0.25">
      <c r="A112" s="187" t="s">
        <v>346</v>
      </c>
      <c r="B112" s="187"/>
      <c r="C112" s="187"/>
      <c r="D112" s="187"/>
      <c r="E112" s="187"/>
      <c r="F112" s="204">
        <f t="shared" si="76"/>
        <v>2000</v>
      </c>
      <c r="G112" s="204">
        <f t="shared" si="77"/>
        <v>0</v>
      </c>
      <c r="H112" s="205">
        <f t="shared" si="78"/>
        <v>5190</v>
      </c>
      <c r="I112" s="128"/>
      <c r="J112" s="135"/>
      <c r="K112" s="135"/>
      <c r="L112" s="135"/>
      <c r="M112" s="11"/>
      <c r="N112" s="175">
        <v>322710</v>
      </c>
      <c r="O112" s="176" t="s">
        <v>41</v>
      </c>
      <c r="P112" s="177" t="s">
        <v>195</v>
      </c>
      <c r="Q112" s="178">
        <v>1000</v>
      </c>
      <c r="R112" s="178">
        <f>S112-Q112</f>
        <v>0</v>
      </c>
      <c r="S112" s="178">
        <v>1000</v>
      </c>
      <c r="T112" s="178"/>
      <c r="U112" s="178"/>
      <c r="V112" s="178"/>
      <c r="W112" s="178"/>
      <c r="X112" s="178"/>
      <c r="Y112" s="178"/>
      <c r="Z112" s="178">
        <v>190</v>
      </c>
      <c r="AA112" s="178">
        <v>3000</v>
      </c>
      <c r="AB112" s="178">
        <v>2000</v>
      </c>
      <c r="AC112" s="178"/>
      <c r="AD112" s="178"/>
    </row>
    <row r="113" spans="1:30" s="218" customFormat="1" ht="20.25" hidden="1" customHeight="1" x14ac:dyDescent="0.25">
      <c r="A113" s="192" t="s">
        <v>346</v>
      </c>
      <c r="B113" s="192"/>
      <c r="C113" s="219" t="s">
        <v>393</v>
      </c>
      <c r="D113" s="219" t="s">
        <v>396</v>
      </c>
      <c r="E113" s="219" t="s">
        <v>397</v>
      </c>
      <c r="F113" s="211">
        <f t="shared" si="76"/>
        <v>553650</v>
      </c>
      <c r="G113" s="211">
        <f t="shared" si="77"/>
        <v>0</v>
      </c>
      <c r="H113" s="212">
        <f t="shared" si="78"/>
        <v>829019</v>
      </c>
      <c r="I113" s="213"/>
      <c r="J113" s="214"/>
      <c r="K113" s="214">
        <v>323</v>
      </c>
      <c r="L113" s="214"/>
      <c r="M113" s="214"/>
      <c r="N113" s="215"/>
      <c r="O113" s="220" t="s">
        <v>41</v>
      </c>
      <c r="P113" s="216" t="s">
        <v>196</v>
      </c>
      <c r="Q113" s="217">
        <f>Q114+Q124+Q131+Q134+Q142+Q149+Q154+Q162+Q165</f>
        <v>265915</v>
      </c>
      <c r="R113" s="217">
        <f t="shared" ref="R113" si="113">R114+R124+R131+R134+R142+R149+R154+R162+R165</f>
        <v>10910</v>
      </c>
      <c r="S113" s="217">
        <f>S114+S124+S131+S134+S142+S149+S154+S162+S165</f>
        <v>276825</v>
      </c>
      <c r="T113" s="217">
        <f t="shared" ref="T113:AB113" si="114">T114+T124+T131+T134+T142+T149+T154+T162+T165</f>
        <v>0</v>
      </c>
      <c r="U113" s="217">
        <f t="shared" si="114"/>
        <v>0</v>
      </c>
      <c r="V113" s="217">
        <f t="shared" si="114"/>
        <v>0</v>
      </c>
      <c r="W113" s="217">
        <f t="shared" si="114"/>
        <v>0</v>
      </c>
      <c r="X113" s="217">
        <f t="shared" si="114"/>
        <v>0</v>
      </c>
      <c r="Y113" s="217">
        <f t="shared" si="114"/>
        <v>0</v>
      </c>
      <c r="Z113" s="217">
        <f t="shared" si="114"/>
        <v>206457</v>
      </c>
      <c r="AA113" s="217">
        <f t="shared" si="114"/>
        <v>300862</v>
      </c>
      <c r="AB113" s="217">
        <f t="shared" si="114"/>
        <v>321700</v>
      </c>
      <c r="AC113" s="217"/>
      <c r="AD113" s="217"/>
    </row>
    <row r="114" spans="1:30" s="118" customFormat="1" ht="20.25" hidden="1" customHeight="1" x14ac:dyDescent="0.25">
      <c r="A114" s="187" t="s">
        <v>346</v>
      </c>
      <c r="B114" s="187"/>
      <c r="C114" s="187"/>
      <c r="D114" s="202" t="s">
        <v>396</v>
      </c>
      <c r="E114" s="202" t="s">
        <v>397</v>
      </c>
      <c r="F114" s="204">
        <f t="shared" si="76"/>
        <v>26780</v>
      </c>
      <c r="G114" s="204">
        <f t="shared" si="77"/>
        <v>0</v>
      </c>
      <c r="H114" s="205">
        <f t="shared" si="78"/>
        <v>36046</v>
      </c>
      <c r="I114" s="128"/>
      <c r="J114" s="135"/>
      <c r="K114" s="135"/>
      <c r="L114" s="135">
        <v>3231</v>
      </c>
      <c r="M114" s="135"/>
      <c r="N114" s="136"/>
      <c r="O114" s="12" t="s">
        <v>41</v>
      </c>
      <c r="P114" s="131" t="s">
        <v>197</v>
      </c>
      <c r="Q114" s="137">
        <f>Q115+Q117+Q119+Q121</f>
        <v>11890</v>
      </c>
      <c r="R114" s="137">
        <f t="shared" ref="R114" si="115">R115+R117+R119+R121</f>
        <v>1500</v>
      </c>
      <c r="S114" s="137">
        <f t="shared" ref="S114:AB114" si="116">S115+S117+S119+S121</f>
        <v>13390</v>
      </c>
      <c r="T114" s="137">
        <f t="shared" si="116"/>
        <v>0</v>
      </c>
      <c r="U114" s="137">
        <f t="shared" si="116"/>
        <v>0</v>
      </c>
      <c r="V114" s="137">
        <f t="shared" si="116"/>
        <v>0</v>
      </c>
      <c r="W114" s="137">
        <f t="shared" si="116"/>
        <v>0</v>
      </c>
      <c r="X114" s="137">
        <f t="shared" si="116"/>
        <v>0</v>
      </c>
      <c r="Y114" s="137">
        <f t="shared" si="116"/>
        <v>0</v>
      </c>
      <c r="Z114" s="137">
        <f t="shared" si="116"/>
        <v>8956</v>
      </c>
      <c r="AA114" s="137">
        <f t="shared" si="116"/>
        <v>13590</v>
      </c>
      <c r="AB114" s="137">
        <f t="shared" si="116"/>
        <v>13500</v>
      </c>
      <c r="AC114" s="137"/>
      <c r="AD114" s="137"/>
    </row>
    <row r="115" spans="1:30" s="118" customFormat="1" ht="20.25" hidden="1" customHeight="1" x14ac:dyDescent="0.25">
      <c r="A115" s="187" t="s">
        <v>346</v>
      </c>
      <c r="B115" s="187"/>
      <c r="C115" s="187"/>
      <c r="D115" s="187"/>
      <c r="E115" s="202" t="s">
        <v>397</v>
      </c>
      <c r="F115" s="204">
        <f t="shared" si="76"/>
        <v>11800</v>
      </c>
      <c r="G115" s="204">
        <f t="shared" si="77"/>
        <v>0</v>
      </c>
      <c r="H115" s="205">
        <f t="shared" si="78"/>
        <v>20826</v>
      </c>
      <c r="I115" s="128"/>
      <c r="J115" s="135"/>
      <c r="K115" s="135"/>
      <c r="L115" s="135"/>
      <c r="M115" s="198">
        <v>32311</v>
      </c>
      <c r="N115" s="199"/>
      <c r="O115" s="200" t="s">
        <v>41</v>
      </c>
      <c r="P115" s="199" t="s">
        <v>198</v>
      </c>
      <c r="Q115" s="201">
        <f t="shared" ref="Q115:R115" si="117">Q116</f>
        <v>6900</v>
      </c>
      <c r="R115" s="201">
        <f t="shared" si="117"/>
        <v>-1000</v>
      </c>
      <c r="S115" s="201">
        <f>S116</f>
        <v>5900</v>
      </c>
      <c r="T115" s="201">
        <f t="shared" ref="T115:AB115" si="118">T116</f>
        <v>0</v>
      </c>
      <c r="U115" s="201">
        <f t="shared" si="118"/>
        <v>0</v>
      </c>
      <c r="V115" s="201">
        <f t="shared" si="118"/>
        <v>0</v>
      </c>
      <c r="W115" s="201">
        <f t="shared" si="118"/>
        <v>0</v>
      </c>
      <c r="X115" s="201">
        <f t="shared" si="118"/>
        <v>0</v>
      </c>
      <c r="Y115" s="201">
        <f t="shared" si="118"/>
        <v>0</v>
      </c>
      <c r="Z115" s="201">
        <f t="shared" si="118"/>
        <v>4926</v>
      </c>
      <c r="AA115" s="201">
        <f t="shared" si="118"/>
        <v>8400</v>
      </c>
      <c r="AB115" s="201">
        <f t="shared" si="118"/>
        <v>7500</v>
      </c>
      <c r="AC115" s="201"/>
      <c r="AD115" s="201"/>
    </row>
    <row r="116" spans="1:30" s="118" customFormat="1" ht="20.25" hidden="1" customHeight="1" x14ac:dyDescent="0.25">
      <c r="A116" s="187" t="s">
        <v>346</v>
      </c>
      <c r="B116" s="187"/>
      <c r="C116" s="187"/>
      <c r="D116" s="187"/>
      <c r="E116" s="187"/>
      <c r="F116" s="204">
        <f t="shared" si="76"/>
        <v>11800</v>
      </c>
      <c r="G116" s="204">
        <f t="shared" si="77"/>
        <v>0</v>
      </c>
      <c r="H116" s="205">
        <f t="shared" si="78"/>
        <v>20826</v>
      </c>
      <c r="I116" s="128"/>
      <c r="J116" s="135"/>
      <c r="K116" s="135"/>
      <c r="L116" s="135"/>
      <c r="M116" s="11"/>
      <c r="N116" s="175">
        <v>323110</v>
      </c>
      <c r="O116" s="176" t="s">
        <v>41</v>
      </c>
      <c r="P116" s="177" t="s">
        <v>198</v>
      </c>
      <c r="Q116" s="178">
        <f>16900-10000</f>
        <v>6900</v>
      </c>
      <c r="R116" s="178">
        <f>S116-Q116</f>
        <v>-1000</v>
      </c>
      <c r="S116" s="178">
        <v>5900</v>
      </c>
      <c r="T116" s="178"/>
      <c r="U116" s="178"/>
      <c r="V116" s="178"/>
      <c r="W116" s="178"/>
      <c r="X116" s="178"/>
      <c r="Y116" s="178"/>
      <c r="Z116" s="178">
        <v>4926</v>
      </c>
      <c r="AA116" s="178">
        <v>8400</v>
      </c>
      <c r="AB116" s="178">
        <v>7500</v>
      </c>
      <c r="AC116" s="178"/>
      <c r="AD116" s="178"/>
    </row>
    <row r="117" spans="1:30" s="118" customFormat="1" ht="20.25" hidden="1" customHeight="1" x14ac:dyDescent="0.25">
      <c r="A117" s="187" t="s">
        <v>346</v>
      </c>
      <c r="B117" s="187"/>
      <c r="C117" s="187"/>
      <c r="D117" s="187"/>
      <c r="E117" s="202" t="s">
        <v>397</v>
      </c>
      <c r="F117" s="204">
        <f t="shared" si="76"/>
        <v>0</v>
      </c>
      <c r="G117" s="204">
        <f t="shared" si="77"/>
        <v>0</v>
      </c>
      <c r="H117" s="205">
        <f t="shared" si="78"/>
        <v>0</v>
      </c>
      <c r="I117" s="128"/>
      <c r="J117" s="135"/>
      <c r="K117" s="135"/>
      <c r="L117" s="135"/>
      <c r="M117" s="198">
        <v>32312</v>
      </c>
      <c r="N117" s="199"/>
      <c r="O117" s="200" t="s">
        <v>41</v>
      </c>
      <c r="P117" s="199" t="s">
        <v>199</v>
      </c>
      <c r="Q117" s="201">
        <f>Q118</f>
        <v>0</v>
      </c>
      <c r="R117" s="201">
        <f>R118</f>
        <v>0</v>
      </c>
      <c r="S117" s="201">
        <f>S118</f>
        <v>0</v>
      </c>
      <c r="T117" s="201">
        <f t="shared" ref="T117:AB117" si="119">T118</f>
        <v>0</v>
      </c>
      <c r="U117" s="201">
        <f t="shared" si="119"/>
        <v>0</v>
      </c>
      <c r="V117" s="201">
        <f t="shared" si="119"/>
        <v>0</v>
      </c>
      <c r="W117" s="201">
        <f t="shared" si="119"/>
        <v>0</v>
      </c>
      <c r="X117" s="201">
        <f t="shared" si="119"/>
        <v>0</v>
      </c>
      <c r="Y117" s="201">
        <f t="shared" si="119"/>
        <v>0</v>
      </c>
      <c r="Z117" s="201">
        <f t="shared" si="119"/>
        <v>0</v>
      </c>
      <c r="AA117" s="201">
        <f t="shared" si="119"/>
        <v>0</v>
      </c>
      <c r="AB117" s="201">
        <f t="shared" si="119"/>
        <v>0</v>
      </c>
      <c r="AC117" s="201"/>
      <c r="AD117" s="201"/>
    </row>
    <row r="118" spans="1:30" s="118" customFormat="1" ht="20.25" hidden="1" customHeight="1" x14ac:dyDescent="0.25">
      <c r="A118" s="187" t="s">
        <v>346</v>
      </c>
      <c r="B118" s="187"/>
      <c r="C118" s="187"/>
      <c r="D118" s="187"/>
      <c r="E118" s="187"/>
      <c r="F118" s="204">
        <f t="shared" si="76"/>
        <v>0</v>
      </c>
      <c r="G118" s="204">
        <f t="shared" si="77"/>
        <v>0</v>
      </c>
      <c r="H118" s="205">
        <f t="shared" si="78"/>
        <v>0</v>
      </c>
      <c r="I118" s="128"/>
      <c r="J118" s="135"/>
      <c r="K118" s="135"/>
      <c r="L118" s="135"/>
      <c r="M118" s="11"/>
      <c r="N118" s="175">
        <v>323120</v>
      </c>
      <c r="O118" s="176" t="s">
        <v>41</v>
      </c>
      <c r="P118" s="177" t="s">
        <v>199</v>
      </c>
      <c r="Q118" s="178">
        <v>0</v>
      </c>
      <c r="R118" s="178">
        <f>S118-Q118</f>
        <v>0</v>
      </c>
      <c r="S118" s="178">
        <v>0</v>
      </c>
      <c r="T118" s="178"/>
      <c r="U118" s="178"/>
      <c r="V118" s="178"/>
      <c r="W118" s="178"/>
      <c r="X118" s="178"/>
      <c r="Y118" s="178"/>
      <c r="Z118" s="178"/>
      <c r="AA118" s="178">
        <f>+Q118</f>
        <v>0</v>
      </c>
      <c r="AB118" s="178"/>
      <c r="AC118" s="178"/>
      <c r="AD118" s="178"/>
    </row>
    <row r="119" spans="1:30" s="118" customFormat="1" ht="20.25" hidden="1" customHeight="1" x14ac:dyDescent="0.25">
      <c r="A119" s="187" t="s">
        <v>346</v>
      </c>
      <c r="B119" s="187"/>
      <c r="C119" s="187"/>
      <c r="D119" s="187"/>
      <c r="E119" s="202" t="s">
        <v>397</v>
      </c>
      <c r="F119" s="204">
        <f t="shared" si="76"/>
        <v>7780</v>
      </c>
      <c r="G119" s="204">
        <f t="shared" si="77"/>
        <v>0</v>
      </c>
      <c r="H119" s="205">
        <f t="shared" si="78"/>
        <v>8303</v>
      </c>
      <c r="I119" s="128"/>
      <c r="J119" s="135"/>
      <c r="K119" s="135"/>
      <c r="L119" s="135"/>
      <c r="M119" s="198">
        <v>32313</v>
      </c>
      <c r="N119" s="199"/>
      <c r="O119" s="200" t="s">
        <v>41</v>
      </c>
      <c r="P119" s="199" t="s">
        <v>200</v>
      </c>
      <c r="Q119" s="201">
        <f>Q120</f>
        <v>2890</v>
      </c>
      <c r="R119" s="201">
        <f>R120</f>
        <v>1000</v>
      </c>
      <c r="S119" s="201">
        <f>S120</f>
        <v>3890</v>
      </c>
      <c r="T119" s="201">
        <f t="shared" ref="T119:AB119" si="120">T120</f>
        <v>0</v>
      </c>
      <c r="U119" s="201">
        <f t="shared" si="120"/>
        <v>0</v>
      </c>
      <c r="V119" s="201">
        <f t="shared" si="120"/>
        <v>0</v>
      </c>
      <c r="W119" s="201">
        <f t="shared" si="120"/>
        <v>0</v>
      </c>
      <c r="X119" s="201">
        <f t="shared" si="120"/>
        <v>0</v>
      </c>
      <c r="Y119" s="201">
        <f t="shared" si="120"/>
        <v>0</v>
      </c>
      <c r="Z119" s="201">
        <f t="shared" si="120"/>
        <v>2413</v>
      </c>
      <c r="AA119" s="201">
        <f t="shared" si="120"/>
        <v>2890</v>
      </c>
      <c r="AB119" s="201">
        <f t="shared" si="120"/>
        <v>3000</v>
      </c>
      <c r="AC119" s="201"/>
      <c r="AD119" s="201"/>
    </row>
    <row r="120" spans="1:30" s="118" customFormat="1" ht="20.25" hidden="1" customHeight="1" x14ac:dyDescent="0.25">
      <c r="A120" s="187" t="s">
        <v>346</v>
      </c>
      <c r="B120" s="187"/>
      <c r="C120" s="187"/>
      <c r="D120" s="187"/>
      <c r="E120" s="187"/>
      <c r="F120" s="204">
        <f t="shared" si="76"/>
        <v>7780</v>
      </c>
      <c r="G120" s="204">
        <f t="shared" si="77"/>
        <v>0</v>
      </c>
      <c r="H120" s="205">
        <f t="shared" si="78"/>
        <v>8303</v>
      </c>
      <c r="I120" s="128"/>
      <c r="J120" s="135"/>
      <c r="K120" s="135"/>
      <c r="L120" s="135"/>
      <c r="M120" s="11"/>
      <c r="N120" s="175">
        <v>323130</v>
      </c>
      <c r="O120" s="176" t="s">
        <v>41</v>
      </c>
      <c r="P120" s="177" t="s">
        <v>200</v>
      </c>
      <c r="Q120" s="178">
        <v>2890</v>
      </c>
      <c r="R120" s="178">
        <f>S120-Q120</f>
        <v>1000</v>
      </c>
      <c r="S120" s="178">
        <v>3890</v>
      </c>
      <c r="T120" s="178"/>
      <c r="U120" s="178"/>
      <c r="V120" s="178"/>
      <c r="W120" s="178"/>
      <c r="X120" s="178"/>
      <c r="Y120" s="178"/>
      <c r="Z120" s="178">
        <v>2413</v>
      </c>
      <c r="AA120" s="178">
        <v>2890</v>
      </c>
      <c r="AB120" s="178">
        <v>3000</v>
      </c>
      <c r="AC120" s="178"/>
      <c r="AD120" s="178"/>
    </row>
    <row r="121" spans="1:30" s="118" customFormat="1" ht="20.25" hidden="1" customHeight="1" x14ac:dyDescent="0.25">
      <c r="A121" s="187" t="s">
        <v>346</v>
      </c>
      <c r="B121" s="187"/>
      <c r="C121" s="187"/>
      <c r="D121" s="187"/>
      <c r="E121" s="202" t="s">
        <v>397</v>
      </c>
      <c r="F121" s="204">
        <f t="shared" si="76"/>
        <v>7200</v>
      </c>
      <c r="G121" s="204">
        <f t="shared" si="77"/>
        <v>0</v>
      </c>
      <c r="H121" s="205">
        <f t="shared" si="78"/>
        <v>6917</v>
      </c>
      <c r="I121" s="128"/>
      <c r="J121" s="135"/>
      <c r="K121" s="135"/>
      <c r="L121" s="135"/>
      <c r="M121" s="198">
        <v>32319</v>
      </c>
      <c r="N121" s="199"/>
      <c r="O121" s="200" t="s">
        <v>41</v>
      </c>
      <c r="P121" s="199" t="s">
        <v>201</v>
      </c>
      <c r="Q121" s="201">
        <f>Q122+Q123</f>
        <v>2100</v>
      </c>
      <c r="R121" s="201">
        <f>R123+R122</f>
        <v>1500</v>
      </c>
      <c r="S121" s="201">
        <f>S122+S123</f>
        <v>3600</v>
      </c>
      <c r="T121" s="201">
        <f t="shared" ref="T121:AB121" si="121">T122+T123</f>
        <v>0</v>
      </c>
      <c r="U121" s="201">
        <f t="shared" si="121"/>
        <v>0</v>
      </c>
      <c r="V121" s="201">
        <f t="shared" si="121"/>
        <v>0</v>
      </c>
      <c r="W121" s="201">
        <f t="shared" si="121"/>
        <v>0</v>
      </c>
      <c r="X121" s="201">
        <f t="shared" si="121"/>
        <v>0</v>
      </c>
      <c r="Y121" s="201">
        <f t="shared" si="121"/>
        <v>0</v>
      </c>
      <c r="Z121" s="201">
        <f t="shared" si="121"/>
        <v>1617</v>
      </c>
      <c r="AA121" s="201">
        <f t="shared" si="121"/>
        <v>2300</v>
      </c>
      <c r="AB121" s="201">
        <f t="shared" si="121"/>
        <v>3000</v>
      </c>
      <c r="AC121" s="201"/>
      <c r="AD121" s="201"/>
    </row>
    <row r="122" spans="1:30" s="118" customFormat="1" ht="20.25" hidden="1" customHeight="1" x14ac:dyDescent="0.25">
      <c r="A122" s="187" t="s">
        <v>346</v>
      </c>
      <c r="B122" s="187"/>
      <c r="C122" s="187"/>
      <c r="D122" s="187"/>
      <c r="E122" s="187"/>
      <c r="F122" s="204">
        <f t="shared" si="76"/>
        <v>2600</v>
      </c>
      <c r="G122" s="204">
        <f t="shared" si="77"/>
        <v>0</v>
      </c>
      <c r="H122" s="205">
        <f t="shared" si="78"/>
        <v>3130</v>
      </c>
      <c r="I122" s="128"/>
      <c r="J122" s="135"/>
      <c r="K122" s="135"/>
      <c r="L122" s="135"/>
      <c r="M122" s="11"/>
      <c r="N122" s="175">
        <v>323190</v>
      </c>
      <c r="O122" s="176" t="s">
        <v>41</v>
      </c>
      <c r="P122" s="177" t="s">
        <v>201</v>
      </c>
      <c r="Q122" s="178">
        <v>300</v>
      </c>
      <c r="R122" s="178">
        <f>S122-Q122</f>
        <v>1000</v>
      </c>
      <c r="S122" s="178">
        <f>300+1000</f>
        <v>1300</v>
      </c>
      <c r="T122" s="178"/>
      <c r="U122" s="178"/>
      <c r="V122" s="178"/>
      <c r="W122" s="178"/>
      <c r="X122" s="178"/>
      <c r="Y122" s="178"/>
      <c r="Z122" s="178">
        <v>330</v>
      </c>
      <c r="AA122" s="178">
        <v>2300</v>
      </c>
      <c r="AB122" s="178">
        <v>500</v>
      </c>
      <c r="AC122" s="178"/>
      <c r="AD122" s="178"/>
    </row>
    <row r="123" spans="1:30" s="118" customFormat="1" ht="20.25" hidden="1" customHeight="1" x14ac:dyDescent="0.25">
      <c r="A123" s="187" t="s">
        <v>346</v>
      </c>
      <c r="B123" s="187"/>
      <c r="C123" s="187"/>
      <c r="D123" s="187"/>
      <c r="E123" s="187"/>
      <c r="F123" s="204">
        <f t="shared" si="76"/>
        <v>4600</v>
      </c>
      <c r="G123" s="204">
        <f t="shared" si="77"/>
        <v>0</v>
      </c>
      <c r="H123" s="205">
        <f t="shared" si="78"/>
        <v>3787</v>
      </c>
      <c r="I123" s="128"/>
      <c r="J123" s="135"/>
      <c r="K123" s="135"/>
      <c r="L123" s="135"/>
      <c r="M123" s="11"/>
      <c r="N123" s="175">
        <v>323191</v>
      </c>
      <c r="O123" s="176" t="s">
        <v>41</v>
      </c>
      <c r="P123" s="177" t="s">
        <v>202</v>
      </c>
      <c r="Q123" s="178">
        <v>1800</v>
      </c>
      <c r="R123" s="178">
        <f>S123-Q123</f>
        <v>500</v>
      </c>
      <c r="S123" s="178">
        <v>2300</v>
      </c>
      <c r="T123" s="178"/>
      <c r="U123" s="178"/>
      <c r="V123" s="178"/>
      <c r="W123" s="178"/>
      <c r="X123" s="178"/>
      <c r="Y123" s="178"/>
      <c r="Z123" s="178">
        <v>1287</v>
      </c>
      <c r="AA123" s="178">
        <v>0</v>
      </c>
      <c r="AB123" s="178">
        <v>2500</v>
      </c>
      <c r="AC123" s="178"/>
      <c r="AD123" s="178"/>
    </row>
    <row r="124" spans="1:30" s="118" customFormat="1" ht="20.25" hidden="1" customHeight="1" x14ac:dyDescent="0.25">
      <c r="A124" s="187" t="s">
        <v>346</v>
      </c>
      <c r="B124" s="187"/>
      <c r="C124" s="187"/>
      <c r="D124" s="202" t="s">
        <v>396</v>
      </c>
      <c r="E124" s="202" t="s">
        <v>397</v>
      </c>
      <c r="F124" s="204">
        <f t="shared" si="76"/>
        <v>133180</v>
      </c>
      <c r="G124" s="204">
        <f t="shared" si="77"/>
        <v>0</v>
      </c>
      <c r="H124" s="205">
        <f t="shared" si="78"/>
        <v>183608</v>
      </c>
      <c r="I124" s="128"/>
      <c r="J124" s="135"/>
      <c r="K124" s="135"/>
      <c r="L124" s="135">
        <v>3232</v>
      </c>
      <c r="M124" s="135"/>
      <c r="N124" s="136"/>
      <c r="O124" s="12" t="s">
        <v>41</v>
      </c>
      <c r="P124" s="131" t="s">
        <v>203</v>
      </c>
      <c r="Q124" s="137">
        <f>Q127+Q129+Q125</f>
        <v>53740</v>
      </c>
      <c r="R124" s="137">
        <f t="shared" ref="R124:S124" si="122">R127+R129+R125</f>
        <v>12850</v>
      </c>
      <c r="S124" s="137">
        <f t="shared" si="122"/>
        <v>66590</v>
      </c>
      <c r="T124" s="137">
        <f t="shared" ref="T124:Y124" si="123">T127+T129</f>
        <v>0</v>
      </c>
      <c r="U124" s="137">
        <f t="shared" si="123"/>
        <v>0</v>
      </c>
      <c r="V124" s="137">
        <f t="shared" si="123"/>
        <v>0</v>
      </c>
      <c r="W124" s="137">
        <f t="shared" si="123"/>
        <v>0</v>
      </c>
      <c r="X124" s="137">
        <f t="shared" si="123"/>
        <v>0</v>
      </c>
      <c r="Y124" s="137">
        <f t="shared" si="123"/>
        <v>0</v>
      </c>
      <c r="Z124" s="137">
        <f>Z127+Z129+Z125</f>
        <v>52608</v>
      </c>
      <c r="AA124" s="137">
        <f t="shared" ref="AA124:AB124" si="124">AA127+AA129+AA125</f>
        <v>65000</v>
      </c>
      <c r="AB124" s="137">
        <f t="shared" si="124"/>
        <v>66000</v>
      </c>
      <c r="AC124" s="137"/>
      <c r="AD124" s="137"/>
    </row>
    <row r="125" spans="1:30" s="118" customFormat="1" ht="24.75" hidden="1" customHeight="1" x14ac:dyDescent="0.25">
      <c r="A125" s="187" t="s">
        <v>346</v>
      </c>
      <c r="B125" s="187"/>
      <c r="C125" s="187"/>
      <c r="D125" s="187"/>
      <c r="E125" s="202" t="s">
        <v>397</v>
      </c>
      <c r="F125" s="204">
        <f t="shared" si="76"/>
        <v>30000</v>
      </c>
      <c r="G125" s="204">
        <f t="shared" si="77"/>
        <v>0</v>
      </c>
      <c r="H125" s="205">
        <f t="shared" si="78"/>
        <v>20555</v>
      </c>
      <c r="I125" s="128"/>
      <c r="J125" s="135"/>
      <c r="K125" s="135"/>
      <c r="L125" s="135"/>
      <c r="M125" s="198">
        <v>32321</v>
      </c>
      <c r="N125" s="199"/>
      <c r="O125" s="200" t="s">
        <v>41</v>
      </c>
      <c r="P125" s="199" t="s">
        <v>392</v>
      </c>
      <c r="Q125" s="201">
        <f>+Q126</f>
        <v>0</v>
      </c>
      <c r="R125" s="201">
        <f t="shared" ref="R125:S125" si="125">+R126</f>
        <v>15000</v>
      </c>
      <c r="S125" s="201">
        <f t="shared" si="125"/>
        <v>15000</v>
      </c>
      <c r="T125" s="201">
        <f t="shared" ref="T125" si="126">+T126</f>
        <v>0</v>
      </c>
      <c r="U125" s="201">
        <f t="shared" ref="U125" si="127">+U126</f>
        <v>0</v>
      </c>
      <c r="V125" s="201">
        <f t="shared" ref="V125" si="128">+V126</f>
        <v>0</v>
      </c>
      <c r="W125" s="201">
        <f t="shared" ref="W125" si="129">+W126</f>
        <v>0</v>
      </c>
      <c r="X125" s="201">
        <f t="shared" ref="X125" si="130">+X126</f>
        <v>0</v>
      </c>
      <c r="Y125" s="201">
        <f t="shared" ref="Y125" si="131">+Y126</f>
        <v>0</v>
      </c>
      <c r="Z125" s="201">
        <f t="shared" ref="Z125" si="132">+Z126</f>
        <v>12555</v>
      </c>
      <c r="AA125" s="201">
        <f t="shared" ref="AA125" si="133">+AA126</f>
        <v>0</v>
      </c>
      <c r="AB125" s="201">
        <f t="shared" ref="AB125" si="134">+AB126</f>
        <v>8000</v>
      </c>
      <c r="AC125" s="201"/>
      <c r="AD125" s="201"/>
    </row>
    <row r="126" spans="1:30" s="118" customFormat="1" ht="27" hidden="1" customHeight="1" x14ac:dyDescent="0.25">
      <c r="A126" s="187" t="s">
        <v>346</v>
      </c>
      <c r="B126" s="187"/>
      <c r="C126" s="187"/>
      <c r="D126" s="187"/>
      <c r="E126" s="187"/>
      <c r="F126" s="204">
        <f t="shared" si="76"/>
        <v>30000</v>
      </c>
      <c r="G126" s="204">
        <f t="shared" si="77"/>
        <v>0</v>
      </c>
      <c r="H126" s="205">
        <f t="shared" si="78"/>
        <v>20555</v>
      </c>
      <c r="I126" s="128"/>
      <c r="J126" s="135"/>
      <c r="K126" s="135"/>
      <c r="L126" s="135"/>
      <c r="M126" s="11"/>
      <c r="N126" s="175">
        <v>323210</v>
      </c>
      <c r="O126" s="176" t="s">
        <v>41</v>
      </c>
      <c r="P126" s="177" t="s">
        <v>392</v>
      </c>
      <c r="Q126" s="178">
        <v>0</v>
      </c>
      <c r="R126" s="178">
        <f>S126-Q126</f>
        <v>15000</v>
      </c>
      <c r="S126" s="178">
        <v>15000</v>
      </c>
      <c r="T126" s="178"/>
      <c r="U126" s="178"/>
      <c r="V126" s="178"/>
      <c r="W126" s="178"/>
      <c r="X126" s="178"/>
      <c r="Y126" s="178"/>
      <c r="Z126" s="178">
        <v>12555</v>
      </c>
      <c r="AA126" s="178">
        <f>+Q126</f>
        <v>0</v>
      </c>
      <c r="AB126" s="178">
        <v>8000</v>
      </c>
      <c r="AC126" s="178"/>
      <c r="AD126" s="178"/>
    </row>
    <row r="127" spans="1:30" s="118" customFormat="1" ht="23.25" hidden="1" customHeight="1" x14ac:dyDescent="0.25">
      <c r="A127" s="187" t="s">
        <v>346</v>
      </c>
      <c r="B127" s="187"/>
      <c r="C127" s="187"/>
      <c r="D127" s="187"/>
      <c r="E127" s="202" t="s">
        <v>397</v>
      </c>
      <c r="F127" s="204">
        <f t="shared" si="76"/>
        <v>77180</v>
      </c>
      <c r="G127" s="204">
        <f t="shared" si="77"/>
        <v>0</v>
      </c>
      <c r="H127" s="205">
        <f t="shared" si="78"/>
        <v>142358</v>
      </c>
      <c r="I127" s="128"/>
      <c r="J127" s="135"/>
      <c r="K127" s="135"/>
      <c r="L127" s="135"/>
      <c r="M127" s="198">
        <v>32322</v>
      </c>
      <c r="N127" s="199"/>
      <c r="O127" s="200" t="s">
        <v>41</v>
      </c>
      <c r="P127" s="199" t="s">
        <v>204</v>
      </c>
      <c r="Q127" s="201">
        <f>Q128</f>
        <v>40740</v>
      </c>
      <c r="R127" s="201">
        <f t="shared" ref="R127" si="135">R128</f>
        <v>-2150</v>
      </c>
      <c r="S127" s="201">
        <f>S128</f>
        <v>38590</v>
      </c>
      <c r="T127" s="201">
        <f t="shared" ref="T127:AB127" si="136">T128</f>
        <v>0</v>
      </c>
      <c r="U127" s="201">
        <f t="shared" si="136"/>
        <v>0</v>
      </c>
      <c r="V127" s="201">
        <f t="shared" si="136"/>
        <v>0</v>
      </c>
      <c r="W127" s="201">
        <f t="shared" si="136"/>
        <v>0</v>
      </c>
      <c r="X127" s="201">
        <f t="shared" si="136"/>
        <v>0</v>
      </c>
      <c r="Y127" s="201">
        <f t="shared" si="136"/>
        <v>0</v>
      </c>
      <c r="Z127" s="201">
        <f t="shared" si="136"/>
        <v>37358</v>
      </c>
      <c r="AA127" s="201">
        <f t="shared" si="136"/>
        <v>55000</v>
      </c>
      <c r="AB127" s="201">
        <f t="shared" si="136"/>
        <v>50000</v>
      </c>
      <c r="AC127" s="201"/>
      <c r="AD127" s="201"/>
    </row>
    <row r="128" spans="1:30" s="118" customFormat="1" ht="24.75" hidden="1" customHeight="1" x14ac:dyDescent="0.25">
      <c r="A128" s="187" t="s">
        <v>346</v>
      </c>
      <c r="B128" s="187"/>
      <c r="C128" s="187"/>
      <c r="D128" s="187"/>
      <c r="E128" s="187"/>
      <c r="F128" s="204">
        <f t="shared" si="76"/>
        <v>77180</v>
      </c>
      <c r="G128" s="204">
        <f t="shared" si="77"/>
        <v>0</v>
      </c>
      <c r="H128" s="205">
        <f t="shared" si="78"/>
        <v>142358</v>
      </c>
      <c r="I128" s="128"/>
      <c r="J128" s="135"/>
      <c r="K128" s="135"/>
      <c r="L128" s="135"/>
      <c r="M128" s="11"/>
      <c r="N128" s="175">
        <v>323220</v>
      </c>
      <c r="O128" s="176" t="s">
        <v>41</v>
      </c>
      <c r="P128" s="177" t="s">
        <v>204</v>
      </c>
      <c r="Q128" s="178">
        <f>107000+23740-80000-10000</f>
        <v>40740</v>
      </c>
      <c r="R128" s="178">
        <f>S128-Q128</f>
        <v>-2150</v>
      </c>
      <c r="S128" s="178">
        <v>38590</v>
      </c>
      <c r="T128" s="178"/>
      <c r="U128" s="178"/>
      <c r="V128" s="178"/>
      <c r="W128" s="178"/>
      <c r="X128" s="178"/>
      <c r="Y128" s="178"/>
      <c r="Z128" s="178">
        <v>37358</v>
      </c>
      <c r="AA128" s="178">
        <v>55000</v>
      </c>
      <c r="AB128" s="178">
        <v>50000</v>
      </c>
      <c r="AC128" s="178"/>
      <c r="AD128" s="178"/>
    </row>
    <row r="129" spans="1:30" s="118" customFormat="1" ht="25.5" hidden="1" customHeight="1" x14ac:dyDescent="0.25">
      <c r="A129" s="187" t="s">
        <v>346</v>
      </c>
      <c r="B129" s="187"/>
      <c r="C129" s="187"/>
      <c r="D129" s="187"/>
      <c r="E129" s="202" t="s">
        <v>397</v>
      </c>
      <c r="F129" s="204">
        <f t="shared" si="76"/>
        <v>26000</v>
      </c>
      <c r="G129" s="204">
        <f t="shared" si="77"/>
        <v>0</v>
      </c>
      <c r="H129" s="205">
        <f t="shared" si="78"/>
        <v>20695</v>
      </c>
      <c r="I129" s="128"/>
      <c r="J129" s="135"/>
      <c r="K129" s="135"/>
      <c r="L129" s="135"/>
      <c r="M129" s="198">
        <v>32323</v>
      </c>
      <c r="N129" s="199"/>
      <c r="O129" s="200" t="s">
        <v>41</v>
      </c>
      <c r="P129" s="199" t="s">
        <v>205</v>
      </c>
      <c r="Q129" s="201">
        <f>Q130</f>
        <v>13000</v>
      </c>
      <c r="R129" s="201">
        <f>R130</f>
        <v>0</v>
      </c>
      <c r="S129" s="201">
        <f>S130</f>
        <v>13000</v>
      </c>
      <c r="T129" s="201">
        <f t="shared" ref="T129:AB129" si="137">T130</f>
        <v>0</v>
      </c>
      <c r="U129" s="201">
        <f t="shared" si="137"/>
        <v>0</v>
      </c>
      <c r="V129" s="201">
        <f t="shared" si="137"/>
        <v>0</v>
      </c>
      <c r="W129" s="201">
        <f t="shared" si="137"/>
        <v>0</v>
      </c>
      <c r="X129" s="201">
        <f t="shared" si="137"/>
        <v>0</v>
      </c>
      <c r="Y129" s="201">
        <f t="shared" si="137"/>
        <v>0</v>
      </c>
      <c r="Z129" s="201">
        <f t="shared" si="137"/>
        <v>2695</v>
      </c>
      <c r="AA129" s="201">
        <f t="shared" si="137"/>
        <v>10000</v>
      </c>
      <c r="AB129" s="201">
        <f t="shared" si="137"/>
        <v>8000</v>
      </c>
      <c r="AC129" s="201"/>
      <c r="AD129" s="201"/>
    </row>
    <row r="130" spans="1:30" s="118" customFormat="1" ht="26.25" hidden="1" customHeight="1" x14ac:dyDescent="0.25">
      <c r="A130" s="187" t="s">
        <v>346</v>
      </c>
      <c r="B130" s="187"/>
      <c r="C130" s="187"/>
      <c r="D130" s="187"/>
      <c r="E130" s="187"/>
      <c r="F130" s="204">
        <f t="shared" si="76"/>
        <v>26000</v>
      </c>
      <c r="G130" s="204">
        <f t="shared" si="77"/>
        <v>0</v>
      </c>
      <c r="H130" s="205">
        <f t="shared" si="78"/>
        <v>20695</v>
      </c>
      <c r="I130" s="128"/>
      <c r="J130" s="135"/>
      <c r="K130" s="135"/>
      <c r="L130" s="135"/>
      <c r="M130" s="11"/>
      <c r="N130" s="175">
        <v>323230</v>
      </c>
      <c r="O130" s="176" t="s">
        <v>41</v>
      </c>
      <c r="P130" s="177" t="s">
        <v>205</v>
      </c>
      <c r="Q130" s="178">
        <v>13000</v>
      </c>
      <c r="R130" s="178">
        <f>S130-Q130</f>
        <v>0</v>
      </c>
      <c r="S130" s="178">
        <v>13000</v>
      </c>
      <c r="T130" s="178"/>
      <c r="U130" s="178"/>
      <c r="V130" s="178"/>
      <c r="W130" s="178"/>
      <c r="X130" s="178"/>
      <c r="Y130" s="178"/>
      <c r="Z130" s="178">
        <v>2695</v>
      </c>
      <c r="AA130" s="178">
        <v>10000</v>
      </c>
      <c r="AB130" s="178">
        <v>8000</v>
      </c>
      <c r="AC130" s="178"/>
      <c r="AD130" s="178"/>
    </row>
    <row r="131" spans="1:30" s="118" customFormat="1" ht="20.25" hidden="1" customHeight="1" x14ac:dyDescent="0.25">
      <c r="A131" s="187" t="s">
        <v>346</v>
      </c>
      <c r="B131" s="187"/>
      <c r="C131" s="187"/>
      <c r="D131" s="202" t="s">
        <v>396</v>
      </c>
      <c r="E131" s="202" t="s">
        <v>397</v>
      </c>
      <c r="F131" s="204">
        <f t="shared" si="76"/>
        <v>7000</v>
      </c>
      <c r="G131" s="204">
        <f t="shared" si="77"/>
        <v>0</v>
      </c>
      <c r="H131" s="205">
        <f t="shared" si="78"/>
        <v>8436</v>
      </c>
      <c r="I131" s="128"/>
      <c r="J131" s="135"/>
      <c r="K131" s="135"/>
      <c r="L131" s="135">
        <v>3233</v>
      </c>
      <c r="M131" s="135"/>
      <c r="N131" s="136"/>
      <c r="O131" s="12" t="s">
        <v>41</v>
      </c>
      <c r="P131" s="131" t="s">
        <v>206</v>
      </c>
      <c r="Q131" s="137">
        <f t="shared" ref="Q131:AB132" si="138">Q132</f>
        <v>3500</v>
      </c>
      <c r="R131" s="137">
        <f t="shared" si="138"/>
        <v>0</v>
      </c>
      <c r="S131" s="137">
        <f t="shared" si="138"/>
        <v>3500</v>
      </c>
      <c r="T131" s="137">
        <f t="shared" si="138"/>
        <v>0</v>
      </c>
      <c r="U131" s="137">
        <f t="shared" si="138"/>
        <v>0</v>
      </c>
      <c r="V131" s="137">
        <f t="shared" si="138"/>
        <v>0</v>
      </c>
      <c r="W131" s="137">
        <f t="shared" si="138"/>
        <v>0</v>
      </c>
      <c r="X131" s="137">
        <f t="shared" si="138"/>
        <v>0</v>
      </c>
      <c r="Y131" s="137">
        <f t="shared" si="138"/>
        <v>0</v>
      </c>
      <c r="Z131" s="137">
        <f t="shared" si="138"/>
        <v>2076</v>
      </c>
      <c r="AA131" s="137">
        <f t="shared" si="138"/>
        <v>3360</v>
      </c>
      <c r="AB131" s="137">
        <f t="shared" si="138"/>
        <v>3000</v>
      </c>
      <c r="AC131" s="137"/>
      <c r="AD131" s="137"/>
    </row>
    <row r="132" spans="1:30" s="118" customFormat="1" ht="20.25" hidden="1" customHeight="1" x14ac:dyDescent="0.25">
      <c r="A132" s="187" t="s">
        <v>346</v>
      </c>
      <c r="B132" s="187"/>
      <c r="C132" s="187"/>
      <c r="D132" s="187"/>
      <c r="E132" s="202" t="s">
        <v>397</v>
      </c>
      <c r="F132" s="204">
        <f t="shared" si="76"/>
        <v>7000</v>
      </c>
      <c r="G132" s="204">
        <f t="shared" si="77"/>
        <v>0</v>
      </c>
      <c r="H132" s="205">
        <f t="shared" si="78"/>
        <v>8436</v>
      </c>
      <c r="I132" s="128"/>
      <c r="J132" s="135"/>
      <c r="K132" s="135"/>
      <c r="L132" s="135"/>
      <c r="M132" s="198">
        <v>32339</v>
      </c>
      <c r="N132" s="199"/>
      <c r="O132" s="200" t="s">
        <v>41</v>
      </c>
      <c r="P132" s="199" t="s">
        <v>207</v>
      </c>
      <c r="Q132" s="201">
        <f t="shared" si="138"/>
        <v>3500</v>
      </c>
      <c r="R132" s="201">
        <f t="shared" si="138"/>
        <v>0</v>
      </c>
      <c r="S132" s="201">
        <f t="shared" si="138"/>
        <v>3500</v>
      </c>
      <c r="T132" s="201">
        <f t="shared" si="138"/>
        <v>0</v>
      </c>
      <c r="U132" s="201">
        <f t="shared" si="138"/>
        <v>0</v>
      </c>
      <c r="V132" s="201">
        <f t="shared" si="138"/>
        <v>0</v>
      </c>
      <c r="W132" s="201">
        <f t="shared" si="138"/>
        <v>0</v>
      </c>
      <c r="X132" s="201">
        <f t="shared" si="138"/>
        <v>0</v>
      </c>
      <c r="Y132" s="201">
        <f t="shared" si="138"/>
        <v>0</v>
      </c>
      <c r="Z132" s="201">
        <f t="shared" si="138"/>
        <v>2076</v>
      </c>
      <c r="AA132" s="201">
        <f t="shared" si="138"/>
        <v>3360</v>
      </c>
      <c r="AB132" s="201">
        <f t="shared" si="138"/>
        <v>3000</v>
      </c>
      <c r="AC132" s="201"/>
      <c r="AD132" s="201"/>
    </row>
    <row r="133" spans="1:30" s="118" customFormat="1" ht="20.25" hidden="1" customHeight="1" x14ac:dyDescent="0.25">
      <c r="A133" s="187" t="s">
        <v>346</v>
      </c>
      <c r="B133" s="187"/>
      <c r="C133" s="187"/>
      <c r="D133" s="187"/>
      <c r="E133" s="187"/>
      <c r="F133" s="204">
        <f t="shared" si="76"/>
        <v>7000</v>
      </c>
      <c r="G133" s="204">
        <f t="shared" si="77"/>
        <v>0</v>
      </c>
      <c r="H133" s="205">
        <f t="shared" si="78"/>
        <v>8436</v>
      </c>
      <c r="I133" s="128"/>
      <c r="J133" s="135"/>
      <c r="K133" s="135"/>
      <c r="L133" s="135"/>
      <c r="M133" s="11"/>
      <c r="N133" s="175">
        <v>323390</v>
      </c>
      <c r="O133" s="176" t="s">
        <v>41</v>
      </c>
      <c r="P133" s="177" t="s">
        <v>207</v>
      </c>
      <c r="Q133" s="178">
        <v>3500</v>
      </c>
      <c r="R133" s="178">
        <f>S133-Q133</f>
        <v>0</v>
      </c>
      <c r="S133" s="178">
        <v>3500</v>
      </c>
      <c r="T133" s="178"/>
      <c r="U133" s="178"/>
      <c r="V133" s="178"/>
      <c r="W133" s="178"/>
      <c r="X133" s="178"/>
      <c r="Y133" s="178"/>
      <c r="Z133" s="178">
        <v>2076</v>
      </c>
      <c r="AA133" s="178">
        <v>3360</v>
      </c>
      <c r="AB133" s="178">
        <v>3000</v>
      </c>
      <c r="AC133" s="178"/>
      <c r="AD133" s="178"/>
    </row>
    <row r="134" spans="1:30" s="118" customFormat="1" ht="20.25" hidden="1" customHeight="1" x14ac:dyDescent="0.25">
      <c r="A134" s="187" t="s">
        <v>346</v>
      </c>
      <c r="B134" s="187"/>
      <c r="C134" s="187"/>
      <c r="D134" s="202" t="s">
        <v>396</v>
      </c>
      <c r="E134" s="202" t="s">
        <v>397</v>
      </c>
      <c r="F134" s="204">
        <f t="shared" si="76"/>
        <v>21000</v>
      </c>
      <c r="G134" s="204">
        <f t="shared" si="77"/>
        <v>0</v>
      </c>
      <c r="H134" s="205">
        <f t="shared" si="78"/>
        <v>54408</v>
      </c>
      <c r="I134" s="128"/>
      <c r="J134" s="135"/>
      <c r="K134" s="135"/>
      <c r="L134" s="135">
        <v>3234</v>
      </c>
      <c r="M134" s="135"/>
      <c r="N134" s="136"/>
      <c r="O134" s="12" t="s">
        <v>41</v>
      </c>
      <c r="P134" s="131" t="s">
        <v>208</v>
      </c>
      <c r="Q134" s="137">
        <f>Q135+Q137+Q139</f>
        <v>10500</v>
      </c>
      <c r="R134" s="137">
        <f>R135+R137+R139</f>
        <v>0</v>
      </c>
      <c r="S134" s="137">
        <f>S135+S137+S139</f>
        <v>10500</v>
      </c>
      <c r="T134" s="137">
        <f t="shared" ref="T134:AB134" si="139">T135+T137+T139</f>
        <v>0</v>
      </c>
      <c r="U134" s="137">
        <f t="shared" si="139"/>
        <v>0</v>
      </c>
      <c r="V134" s="137">
        <f t="shared" si="139"/>
        <v>0</v>
      </c>
      <c r="W134" s="137">
        <f t="shared" si="139"/>
        <v>0</v>
      </c>
      <c r="X134" s="137">
        <f t="shared" si="139"/>
        <v>0</v>
      </c>
      <c r="Y134" s="137">
        <f t="shared" si="139"/>
        <v>0</v>
      </c>
      <c r="Z134" s="137">
        <f t="shared" si="139"/>
        <v>9531</v>
      </c>
      <c r="AA134" s="137">
        <f t="shared" si="139"/>
        <v>22877</v>
      </c>
      <c r="AB134" s="137">
        <f t="shared" si="139"/>
        <v>22000</v>
      </c>
      <c r="AC134" s="137"/>
      <c r="AD134" s="137"/>
    </row>
    <row r="135" spans="1:30" s="118" customFormat="1" ht="20.25" hidden="1" customHeight="1" x14ac:dyDescent="0.25">
      <c r="A135" s="187" t="s">
        <v>346</v>
      </c>
      <c r="B135" s="187"/>
      <c r="C135" s="187"/>
      <c r="D135" s="187"/>
      <c r="E135" s="202" t="s">
        <v>397</v>
      </c>
      <c r="F135" s="204">
        <f t="shared" si="76"/>
        <v>2000</v>
      </c>
      <c r="G135" s="204">
        <f t="shared" si="77"/>
        <v>0</v>
      </c>
      <c r="H135" s="205">
        <f t="shared" si="78"/>
        <v>4196</v>
      </c>
      <c r="I135" s="128"/>
      <c r="J135" s="135"/>
      <c r="K135" s="135"/>
      <c r="L135" s="135"/>
      <c r="M135" s="198">
        <v>32341</v>
      </c>
      <c r="N135" s="199"/>
      <c r="O135" s="200" t="s">
        <v>41</v>
      </c>
      <c r="P135" s="199" t="s">
        <v>209</v>
      </c>
      <c r="Q135" s="201">
        <f>Q136</f>
        <v>1000</v>
      </c>
      <c r="R135" s="201">
        <f>R136</f>
        <v>0</v>
      </c>
      <c r="S135" s="201">
        <f>S136</f>
        <v>1000</v>
      </c>
      <c r="T135" s="201">
        <f t="shared" ref="T135:AB135" si="140">T136</f>
        <v>0</v>
      </c>
      <c r="U135" s="201">
        <f t="shared" si="140"/>
        <v>0</v>
      </c>
      <c r="V135" s="201">
        <f t="shared" si="140"/>
        <v>0</v>
      </c>
      <c r="W135" s="201">
        <f t="shared" si="140"/>
        <v>0</v>
      </c>
      <c r="X135" s="201">
        <f t="shared" si="140"/>
        <v>0</v>
      </c>
      <c r="Y135" s="201">
        <f t="shared" si="140"/>
        <v>0</v>
      </c>
      <c r="Z135" s="201">
        <f t="shared" si="140"/>
        <v>196</v>
      </c>
      <c r="AA135" s="201">
        <f t="shared" si="140"/>
        <v>2000</v>
      </c>
      <c r="AB135" s="201">
        <f t="shared" si="140"/>
        <v>2000</v>
      </c>
      <c r="AC135" s="201"/>
      <c r="AD135" s="201"/>
    </row>
    <row r="136" spans="1:30" s="118" customFormat="1" ht="20.25" hidden="1" customHeight="1" x14ac:dyDescent="0.25">
      <c r="A136" s="187" t="s">
        <v>346</v>
      </c>
      <c r="B136" s="187"/>
      <c r="C136" s="187"/>
      <c r="D136" s="187"/>
      <c r="E136" s="187"/>
      <c r="F136" s="204">
        <f t="shared" ref="F136:F199" si="141">+Q136+R136+S136</f>
        <v>2000</v>
      </c>
      <c r="G136" s="204">
        <f t="shared" ref="G136:G199" si="142">+T136+U136+V136+W136+X136+Y136</f>
        <v>0</v>
      </c>
      <c r="H136" s="205">
        <f t="shared" ref="H136:H199" si="143">+Z136+AA136+AB136+AC136+AD136</f>
        <v>4196</v>
      </c>
      <c r="I136" s="128"/>
      <c r="J136" s="135"/>
      <c r="K136" s="135"/>
      <c r="L136" s="135"/>
      <c r="M136" s="11"/>
      <c r="N136" s="175">
        <v>323410</v>
      </c>
      <c r="O136" s="176" t="s">
        <v>41</v>
      </c>
      <c r="P136" s="177" t="s">
        <v>209</v>
      </c>
      <c r="Q136" s="178">
        <v>1000</v>
      </c>
      <c r="R136" s="178">
        <f>S136-Q136</f>
        <v>0</v>
      </c>
      <c r="S136" s="178">
        <v>1000</v>
      </c>
      <c r="T136" s="178"/>
      <c r="U136" s="178"/>
      <c r="V136" s="178"/>
      <c r="W136" s="178"/>
      <c r="X136" s="178"/>
      <c r="Y136" s="178"/>
      <c r="Z136" s="178">
        <v>196</v>
      </c>
      <c r="AA136" s="178">
        <v>2000</v>
      </c>
      <c r="AB136" s="178">
        <v>2000</v>
      </c>
      <c r="AC136" s="178"/>
      <c r="AD136" s="178"/>
    </row>
    <row r="137" spans="1:30" s="118" customFormat="1" ht="20.25" hidden="1" customHeight="1" x14ac:dyDescent="0.25">
      <c r="A137" s="187" t="s">
        <v>346</v>
      </c>
      <c r="B137" s="187"/>
      <c r="C137" s="187"/>
      <c r="D137" s="187"/>
      <c r="E137" s="202" t="s">
        <v>397</v>
      </c>
      <c r="F137" s="204">
        <f t="shared" si="141"/>
        <v>12000</v>
      </c>
      <c r="G137" s="204">
        <f t="shared" si="142"/>
        <v>0</v>
      </c>
      <c r="H137" s="205">
        <f t="shared" si="143"/>
        <v>27733</v>
      </c>
      <c r="I137" s="128"/>
      <c r="J137" s="135"/>
      <c r="K137" s="135"/>
      <c r="L137" s="135"/>
      <c r="M137" s="198">
        <v>32342</v>
      </c>
      <c r="N137" s="199"/>
      <c r="O137" s="200" t="s">
        <v>41</v>
      </c>
      <c r="P137" s="199" t="s">
        <v>210</v>
      </c>
      <c r="Q137" s="201">
        <f>Q138</f>
        <v>6000</v>
      </c>
      <c r="R137" s="201">
        <f>R138</f>
        <v>0</v>
      </c>
      <c r="S137" s="201">
        <f>S138</f>
        <v>6000</v>
      </c>
      <c r="T137" s="201">
        <f t="shared" ref="T137:AB137" si="144">T138</f>
        <v>0</v>
      </c>
      <c r="U137" s="201">
        <f t="shared" si="144"/>
        <v>0</v>
      </c>
      <c r="V137" s="201">
        <f t="shared" si="144"/>
        <v>0</v>
      </c>
      <c r="W137" s="201">
        <f t="shared" si="144"/>
        <v>0</v>
      </c>
      <c r="X137" s="201">
        <f t="shared" si="144"/>
        <v>0</v>
      </c>
      <c r="Y137" s="201">
        <f t="shared" si="144"/>
        <v>0</v>
      </c>
      <c r="Z137" s="201">
        <f t="shared" si="144"/>
        <v>4856</v>
      </c>
      <c r="AA137" s="201">
        <f t="shared" si="144"/>
        <v>11877</v>
      </c>
      <c r="AB137" s="201">
        <f t="shared" si="144"/>
        <v>11000</v>
      </c>
      <c r="AC137" s="201"/>
      <c r="AD137" s="201"/>
    </row>
    <row r="138" spans="1:30" s="118" customFormat="1" ht="20.25" hidden="1" customHeight="1" x14ac:dyDescent="0.25">
      <c r="A138" s="187" t="s">
        <v>346</v>
      </c>
      <c r="B138" s="187"/>
      <c r="C138" s="187"/>
      <c r="D138" s="187"/>
      <c r="E138" s="187"/>
      <c r="F138" s="204">
        <f t="shared" si="141"/>
        <v>12000</v>
      </c>
      <c r="G138" s="204">
        <f t="shared" si="142"/>
        <v>0</v>
      </c>
      <c r="H138" s="205">
        <f t="shared" si="143"/>
        <v>27733</v>
      </c>
      <c r="I138" s="128"/>
      <c r="J138" s="135"/>
      <c r="K138" s="135"/>
      <c r="L138" s="135"/>
      <c r="M138" s="11"/>
      <c r="N138" s="175">
        <v>323420</v>
      </c>
      <c r="O138" s="176" t="s">
        <v>41</v>
      </c>
      <c r="P138" s="177" t="s">
        <v>210</v>
      </c>
      <c r="Q138" s="178">
        <f>16000-10000</f>
        <v>6000</v>
      </c>
      <c r="R138" s="178">
        <f>S138-Q138</f>
        <v>0</v>
      </c>
      <c r="S138" s="178">
        <f>16000-10000</f>
        <v>6000</v>
      </c>
      <c r="T138" s="178"/>
      <c r="U138" s="178"/>
      <c r="V138" s="178"/>
      <c r="W138" s="178"/>
      <c r="X138" s="178"/>
      <c r="Y138" s="178"/>
      <c r="Z138" s="178">
        <v>4856</v>
      </c>
      <c r="AA138" s="178">
        <v>11877</v>
      </c>
      <c r="AB138" s="178">
        <v>11000</v>
      </c>
      <c r="AC138" s="178"/>
      <c r="AD138" s="178"/>
    </row>
    <row r="139" spans="1:30" s="118" customFormat="1" ht="20.25" hidden="1" customHeight="1" x14ac:dyDescent="0.25">
      <c r="A139" s="187" t="s">
        <v>346</v>
      </c>
      <c r="B139" s="187"/>
      <c r="C139" s="187"/>
      <c r="D139" s="187"/>
      <c r="E139" s="202" t="s">
        <v>397</v>
      </c>
      <c r="F139" s="204">
        <f t="shared" si="141"/>
        <v>7000</v>
      </c>
      <c r="G139" s="204">
        <f t="shared" si="142"/>
        <v>0</v>
      </c>
      <c r="H139" s="205">
        <f t="shared" si="143"/>
        <v>22479</v>
      </c>
      <c r="I139" s="128"/>
      <c r="J139" s="135"/>
      <c r="K139" s="135"/>
      <c r="L139" s="135"/>
      <c r="M139" s="198">
        <v>32349</v>
      </c>
      <c r="N139" s="199"/>
      <c r="O139" s="200" t="s">
        <v>41</v>
      </c>
      <c r="P139" s="199" t="s">
        <v>211</v>
      </c>
      <c r="Q139" s="201">
        <f>Q140+Q141</f>
        <v>3500</v>
      </c>
      <c r="R139" s="201">
        <f>R140+R141</f>
        <v>0</v>
      </c>
      <c r="S139" s="201">
        <f>S140+S141</f>
        <v>3500</v>
      </c>
      <c r="T139" s="201">
        <f t="shared" ref="T139:AB139" si="145">T140+T141</f>
        <v>0</v>
      </c>
      <c r="U139" s="201">
        <f t="shared" si="145"/>
        <v>0</v>
      </c>
      <c r="V139" s="201">
        <f t="shared" si="145"/>
        <v>0</v>
      </c>
      <c r="W139" s="201">
        <f t="shared" si="145"/>
        <v>0</v>
      </c>
      <c r="X139" s="201">
        <f t="shared" si="145"/>
        <v>0</v>
      </c>
      <c r="Y139" s="201">
        <f t="shared" si="145"/>
        <v>0</v>
      </c>
      <c r="Z139" s="201">
        <f t="shared" si="145"/>
        <v>4479</v>
      </c>
      <c r="AA139" s="201">
        <f t="shared" si="145"/>
        <v>9000</v>
      </c>
      <c r="AB139" s="201">
        <f t="shared" si="145"/>
        <v>9000</v>
      </c>
      <c r="AC139" s="201"/>
      <c r="AD139" s="201"/>
    </row>
    <row r="140" spans="1:30" s="118" customFormat="1" ht="20.25" hidden="1" customHeight="1" x14ac:dyDescent="0.25">
      <c r="A140" s="187" t="s">
        <v>346</v>
      </c>
      <c r="B140" s="187"/>
      <c r="C140" s="187"/>
      <c r="D140" s="187"/>
      <c r="E140" s="187"/>
      <c r="F140" s="204">
        <f t="shared" si="141"/>
        <v>3000</v>
      </c>
      <c r="G140" s="204">
        <f t="shared" si="142"/>
        <v>0</v>
      </c>
      <c r="H140" s="205">
        <f t="shared" si="143"/>
        <v>19001</v>
      </c>
      <c r="I140" s="128"/>
      <c r="J140" s="135"/>
      <c r="K140" s="135"/>
      <c r="L140" s="135"/>
      <c r="M140" s="11"/>
      <c r="N140" s="175">
        <v>323490</v>
      </c>
      <c r="O140" s="176" t="s">
        <v>41</v>
      </c>
      <c r="P140" s="177" t="s">
        <v>211</v>
      </c>
      <c r="Q140" s="178">
        <v>1500</v>
      </c>
      <c r="R140" s="178">
        <f>S140-Q140</f>
        <v>0</v>
      </c>
      <c r="S140" s="178">
        <v>1500</v>
      </c>
      <c r="T140" s="178"/>
      <c r="U140" s="178"/>
      <c r="V140" s="178"/>
      <c r="W140" s="178"/>
      <c r="X140" s="178"/>
      <c r="Y140" s="178"/>
      <c r="Z140" s="178">
        <v>1001</v>
      </c>
      <c r="AA140" s="178">
        <v>9000</v>
      </c>
      <c r="AB140" s="178">
        <v>9000</v>
      </c>
      <c r="AC140" s="178"/>
      <c r="AD140" s="178"/>
    </row>
    <row r="141" spans="1:30" s="118" customFormat="1" ht="20.25" hidden="1" customHeight="1" x14ac:dyDescent="0.25">
      <c r="A141" s="187" t="s">
        <v>346</v>
      </c>
      <c r="B141" s="187"/>
      <c r="C141" s="187"/>
      <c r="D141" s="187"/>
      <c r="E141" s="187"/>
      <c r="F141" s="204">
        <f t="shared" si="141"/>
        <v>4000</v>
      </c>
      <c r="G141" s="204">
        <f t="shared" si="142"/>
        <v>0</v>
      </c>
      <c r="H141" s="205">
        <f t="shared" si="143"/>
        <v>3478</v>
      </c>
      <c r="I141" s="128"/>
      <c r="J141" s="135"/>
      <c r="K141" s="135"/>
      <c r="L141" s="135"/>
      <c r="M141" s="11"/>
      <c r="N141" s="175">
        <v>323491</v>
      </c>
      <c r="O141" s="176" t="s">
        <v>41</v>
      </c>
      <c r="P141" s="177" t="s">
        <v>212</v>
      </c>
      <c r="Q141" s="178">
        <v>2000</v>
      </c>
      <c r="R141" s="178">
        <f>S141-Q141</f>
        <v>0</v>
      </c>
      <c r="S141" s="178">
        <v>2000</v>
      </c>
      <c r="T141" s="178"/>
      <c r="U141" s="178"/>
      <c r="V141" s="178"/>
      <c r="W141" s="178"/>
      <c r="X141" s="178"/>
      <c r="Y141" s="178"/>
      <c r="Z141" s="178">
        <v>3478</v>
      </c>
      <c r="AA141" s="178">
        <v>0</v>
      </c>
      <c r="AB141" s="178">
        <v>0</v>
      </c>
      <c r="AC141" s="178"/>
      <c r="AD141" s="178"/>
    </row>
    <row r="142" spans="1:30" s="118" customFormat="1" ht="20.25" hidden="1" customHeight="1" x14ac:dyDescent="0.25">
      <c r="A142" s="187" t="s">
        <v>346</v>
      </c>
      <c r="B142" s="187"/>
      <c r="C142" s="187"/>
      <c r="D142" s="202" t="s">
        <v>396</v>
      </c>
      <c r="E142" s="202" t="s">
        <v>397</v>
      </c>
      <c r="F142" s="204">
        <f t="shared" si="141"/>
        <v>5390</v>
      </c>
      <c r="G142" s="204">
        <f t="shared" si="142"/>
        <v>0</v>
      </c>
      <c r="H142" s="205">
        <f t="shared" si="143"/>
        <v>8613</v>
      </c>
      <c r="I142" s="128"/>
      <c r="J142" s="135"/>
      <c r="K142" s="135"/>
      <c r="L142" s="135">
        <v>3235</v>
      </c>
      <c r="M142" s="135"/>
      <c r="N142" s="136"/>
      <c r="O142" s="12" t="s">
        <v>41</v>
      </c>
      <c r="P142" s="131" t="s">
        <v>213</v>
      </c>
      <c r="Q142" s="137">
        <f>Q143+Q145+Q147</f>
        <v>1670</v>
      </c>
      <c r="R142" s="137">
        <f>R143+R145+R147</f>
        <v>1025</v>
      </c>
      <c r="S142" s="137">
        <f>S143+S145+S147</f>
        <v>2695</v>
      </c>
      <c r="T142" s="137">
        <f t="shared" ref="T142:AB142" si="146">T143+T145+T147</f>
        <v>0</v>
      </c>
      <c r="U142" s="137">
        <f t="shared" si="146"/>
        <v>0</v>
      </c>
      <c r="V142" s="137">
        <f t="shared" si="146"/>
        <v>0</v>
      </c>
      <c r="W142" s="137">
        <f t="shared" si="146"/>
        <v>0</v>
      </c>
      <c r="X142" s="137">
        <f t="shared" si="146"/>
        <v>0</v>
      </c>
      <c r="Y142" s="137">
        <f t="shared" si="146"/>
        <v>0</v>
      </c>
      <c r="Z142" s="137">
        <f t="shared" si="146"/>
        <v>1243</v>
      </c>
      <c r="AA142" s="137">
        <f t="shared" si="146"/>
        <v>3670</v>
      </c>
      <c r="AB142" s="137">
        <f t="shared" si="146"/>
        <v>3700</v>
      </c>
      <c r="AC142" s="137"/>
      <c r="AD142" s="137"/>
    </row>
    <row r="143" spans="1:30" s="118" customFormat="1" ht="20.25" hidden="1" customHeight="1" x14ac:dyDescent="0.25">
      <c r="A143" s="187" t="s">
        <v>346</v>
      </c>
      <c r="B143" s="187"/>
      <c r="C143" s="187"/>
      <c r="D143" s="187"/>
      <c r="E143" s="202" t="s">
        <v>397</v>
      </c>
      <c r="F143" s="204">
        <f t="shared" si="141"/>
        <v>1190</v>
      </c>
      <c r="G143" s="204">
        <f t="shared" si="142"/>
        <v>0</v>
      </c>
      <c r="H143" s="205">
        <f t="shared" si="143"/>
        <v>272</v>
      </c>
      <c r="I143" s="128"/>
      <c r="J143" s="135"/>
      <c r="K143" s="135"/>
      <c r="L143" s="135"/>
      <c r="M143" s="198">
        <v>32352</v>
      </c>
      <c r="N143" s="199"/>
      <c r="O143" s="200" t="s">
        <v>41</v>
      </c>
      <c r="P143" s="199" t="s">
        <v>214</v>
      </c>
      <c r="Q143" s="201">
        <f>Q144</f>
        <v>70</v>
      </c>
      <c r="R143" s="201">
        <f>R144</f>
        <v>525</v>
      </c>
      <c r="S143" s="201">
        <f>S144</f>
        <v>595</v>
      </c>
      <c r="T143" s="201">
        <f t="shared" ref="T143:AB143" si="147">T144</f>
        <v>0</v>
      </c>
      <c r="U143" s="201">
        <f t="shared" si="147"/>
        <v>0</v>
      </c>
      <c r="V143" s="201">
        <f t="shared" si="147"/>
        <v>0</v>
      </c>
      <c r="W143" s="201">
        <f t="shared" si="147"/>
        <v>0</v>
      </c>
      <c r="X143" s="201">
        <f t="shared" si="147"/>
        <v>0</v>
      </c>
      <c r="Y143" s="201">
        <f t="shared" si="147"/>
        <v>0</v>
      </c>
      <c r="Z143" s="201">
        <f t="shared" si="147"/>
        <v>102</v>
      </c>
      <c r="AA143" s="201">
        <f t="shared" si="147"/>
        <v>70</v>
      </c>
      <c r="AB143" s="201">
        <f t="shared" si="147"/>
        <v>100</v>
      </c>
      <c r="AC143" s="201"/>
      <c r="AD143" s="201"/>
    </row>
    <row r="144" spans="1:30" s="118" customFormat="1" ht="20.25" hidden="1" customHeight="1" x14ac:dyDescent="0.25">
      <c r="A144" s="187" t="s">
        <v>346</v>
      </c>
      <c r="B144" s="187"/>
      <c r="C144" s="187"/>
      <c r="D144" s="187"/>
      <c r="E144" s="187"/>
      <c r="F144" s="204">
        <f t="shared" si="141"/>
        <v>1190</v>
      </c>
      <c r="G144" s="204">
        <f t="shared" si="142"/>
        <v>0</v>
      </c>
      <c r="H144" s="205">
        <f t="shared" si="143"/>
        <v>272</v>
      </c>
      <c r="I144" s="128"/>
      <c r="J144" s="135"/>
      <c r="K144" s="135"/>
      <c r="L144" s="135"/>
      <c r="M144" s="11"/>
      <c r="N144" s="175">
        <v>323520</v>
      </c>
      <c r="O144" s="176" t="s">
        <v>41</v>
      </c>
      <c r="P144" s="177" t="s">
        <v>214</v>
      </c>
      <c r="Q144" s="178">
        <v>70</v>
      </c>
      <c r="R144" s="178">
        <f>S144-Q144</f>
        <v>525</v>
      </c>
      <c r="S144" s="178">
        <v>595</v>
      </c>
      <c r="T144" s="178"/>
      <c r="U144" s="178"/>
      <c r="V144" s="178"/>
      <c r="W144" s="178"/>
      <c r="X144" s="178"/>
      <c r="Y144" s="178"/>
      <c r="Z144" s="178">
        <v>102</v>
      </c>
      <c r="AA144" s="178">
        <f>+Q144</f>
        <v>70</v>
      </c>
      <c r="AB144" s="178">
        <v>100</v>
      </c>
      <c r="AC144" s="178"/>
      <c r="AD144" s="178"/>
    </row>
    <row r="145" spans="1:30" s="118" customFormat="1" ht="20.25" hidden="1" customHeight="1" x14ac:dyDescent="0.25">
      <c r="A145" s="187" t="s">
        <v>346</v>
      </c>
      <c r="B145" s="187"/>
      <c r="C145" s="187"/>
      <c r="D145" s="187"/>
      <c r="E145" s="202" t="s">
        <v>397</v>
      </c>
      <c r="F145" s="204">
        <f t="shared" si="141"/>
        <v>2000</v>
      </c>
      <c r="G145" s="204">
        <f t="shared" si="142"/>
        <v>0</v>
      </c>
      <c r="H145" s="205">
        <f t="shared" si="143"/>
        <v>6244</v>
      </c>
      <c r="I145" s="128"/>
      <c r="J145" s="135"/>
      <c r="K145" s="135"/>
      <c r="L145" s="135"/>
      <c r="M145" s="198">
        <v>32354</v>
      </c>
      <c r="N145" s="199"/>
      <c r="O145" s="200" t="s">
        <v>41</v>
      </c>
      <c r="P145" s="199" t="s">
        <v>215</v>
      </c>
      <c r="Q145" s="201">
        <f>Q146</f>
        <v>1000</v>
      </c>
      <c r="R145" s="201">
        <f>R146</f>
        <v>0</v>
      </c>
      <c r="S145" s="201">
        <f>S146</f>
        <v>1000</v>
      </c>
      <c r="T145" s="201">
        <f t="shared" ref="T145:AB145" si="148">T146</f>
        <v>0</v>
      </c>
      <c r="U145" s="201">
        <f t="shared" si="148"/>
        <v>0</v>
      </c>
      <c r="V145" s="201">
        <f t="shared" si="148"/>
        <v>0</v>
      </c>
      <c r="W145" s="201">
        <f t="shared" si="148"/>
        <v>0</v>
      </c>
      <c r="X145" s="201">
        <f t="shared" si="148"/>
        <v>0</v>
      </c>
      <c r="Y145" s="201">
        <f t="shared" si="148"/>
        <v>0</v>
      </c>
      <c r="Z145" s="201">
        <f t="shared" si="148"/>
        <v>244</v>
      </c>
      <c r="AA145" s="201">
        <f t="shared" si="148"/>
        <v>3000</v>
      </c>
      <c r="AB145" s="201">
        <f t="shared" si="148"/>
        <v>3000</v>
      </c>
      <c r="AC145" s="201"/>
      <c r="AD145" s="201"/>
    </row>
    <row r="146" spans="1:30" s="118" customFormat="1" ht="20.25" hidden="1" customHeight="1" x14ac:dyDescent="0.25">
      <c r="A146" s="187" t="s">
        <v>346</v>
      </c>
      <c r="B146" s="187"/>
      <c r="C146" s="187"/>
      <c r="D146" s="187"/>
      <c r="E146" s="187"/>
      <c r="F146" s="204">
        <f t="shared" si="141"/>
        <v>2000</v>
      </c>
      <c r="G146" s="204">
        <f t="shared" si="142"/>
        <v>0</v>
      </c>
      <c r="H146" s="205">
        <f t="shared" si="143"/>
        <v>6244</v>
      </c>
      <c r="I146" s="128"/>
      <c r="J146" s="135"/>
      <c r="K146" s="135"/>
      <c r="L146" s="135"/>
      <c r="M146" s="11"/>
      <c r="N146" s="175">
        <v>323540</v>
      </c>
      <c r="O146" s="176" t="s">
        <v>41</v>
      </c>
      <c r="P146" s="177" t="s">
        <v>215</v>
      </c>
      <c r="Q146" s="178">
        <v>1000</v>
      </c>
      <c r="R146" s="178">
        <f>S146-Q146</f>
        <v>0</v>
      </c>
      <c r="S146" s="178">
        <v>1000</v>
      </c>
      <c r="T146" s="178"/>
      <c r="U146" s="178"/>
      <c r="V146" s="178"/>
      <c r="W146" s="178"/>
      <c r="X146" s="178"/>
      <c r="Y146" s="178"/>
      <c r="Z146" s="178">
        <v>244</v>
      </c>
      <c r="AA146" s="178">
        <v>3000</v>
      </c>
      <c r="AB146" s="178">
        <v>3000</v>
      </c>
      <c r="AC146" s="178"/>
      <c r="AD146" s="178"/>
    </row>
    <row r="147" spans="1:30" s="118" customFormat="1" ht="20.25" hidden="1" customHeight="1" x14ac:dyDescent="0.25">
      <c r="A147" s="187" t="s">
        <v>346</v>
      </c>
      <c r="B147" s="187"/>
      <c r="C147" s="187"/>
      <c r="D147" s="187"/>
      <c r="E147" s="202" t="s">
        <v>397</v>
      </c>
      <c r="F147" s="204">
        <f t="shared" si="141"/>
        <v>2200</v>
      </c>
      <c r="G147" s="204">
        <f t="shared" si="142"/>
        <v>0</v>
      </c>
      <c r="H147" s="205">
        <f t="shared" si="143"/>
        <v>2097</v>
      </c>
      <c r="I147" s="128"/>
      <c r="J147" s="135"/>
      <c r="K147" s="135"/>
      <c r="L147" s="135"/>
      <c r="M147" s="198">
        <v>32359</v>
      </c>
      <c r="N147" s="199"/>
      <c r="O147" s="200" t="s">
        <v>41</v>
      </c>
      <c r="P147" s="199" t="s">
        <v>216</v>
      </c>
      <c r="Q147" s="201">
        <f>Q148</f>
        <v>600</v>
      </c>
      <c r="R147" s="201">
        <f>R148</f>
        <v>500</v>
      </c>
      <c r="S147" s="201">
        <f>S148</f>
        <v>1100</v>
      </c>
      <c r="T147" s="201">
        <f t="shared" ref="T147:AB147" si="149">T148</f>
        <v>0</v>
      </c>
      <c r="U147" s="201">
        <f t="shared" si="149"/>
        <v>0</v>
      </c>
      <c r="V147" s="201">
        <f t="shared" si="149"/>
        <v>0</v>
      </c>
      <c r="W147" s="201">
        <f t="shared" si="149"/>
        <v>0</v>
      </c>
      <c r="X147" s="201">
        <f t="shared" si="149"/>
        <v>0</v>
      </c>
      <c r="Y147" s="201">
        <f t="shared" si="149"/>
        <v>0</v>
      </c>
      <c r="Z147" s="201">
        <f t="shared" si="149"/>
        <v>897</v>
      </c>
      <c r="AA147" s="201">
        <f t="shared" si="149"/>
        <v>600</v>
      </c>
      <c r="AB147" s="201">
        <f t="shared" si="149"/>
        <v>600</v>
      </c>
      <c r="AC147" s="201"/>
      <c r="AD147" s="201"/>
    </row>
    <row r="148" spans="1:30" s="118" customFormat="1" ht="20.25" hidden="1" customHeight="1" x14ac:dyDescent="0.25">
      <c r="A148" s="187" t="s">
        <v>346</v>
      </c>
      <c r="B148" s="187"/>
      <c r="C148" s="187"/>
      <c r="D148" s="187"/>
      <c r="E148" s="187"/>
      <c r="F148" s="204">
        <f t="shared" si="141"/>
        <v>2200</v>
      </c>
      <c r="G148" s="204">
        <f t="shared" si="142"/>
        <v>0</v>
      </c>
      <c r="H148" s="205">
        <f t="shared" si="143"/>
        <v>2097</v>
      </c>
      <c r="I148" s="128"/>
      <c r="J148" s="135"/>
      <c r="K148" s="135"/>
      <c r="L148" s="135"/>
      <c r="M148" s="11"/>
      <c r="N148" s="175">
        <v>323590</v>
      </c>
      <c r="O148" s="176" t="s">
        <v>41</v>
      </c>
      <c r="P148" s="177" t="s">
        <v>216</v>
      </c>
      <c r="Q148" s="178">
        <v>600</v>
      </c>
      <c r="R148" s="178">
        <f>S148-Q148</f>
        <v>500</v>
      </c>
      <c r="S148" s="178">
        <v>1100</v>
      </c>
      <c r="T148" s="178"/>
      <c r="U148" s="178"/>
      <c r="V148" s="178"/>
      <c r="W148" s="178"/>
      <c r="X148" s="178"/>
      <c r="Y148" s="178"/>
      <c r="Z148" s="178">
        <v>897</v>
      </c>
      <c r="AA148" s="178">
        <f>+Q148</f>
        <v>600</v>
      </c>
      <c r="AB148" s="178">
        <v>600</v>
      </c>
      <c r="AC148" s="178"/>
      <c r="AD148" s="178"/>
    </row>
    <row r="149" spans="1:30" s="118" customFormat="1" ht="20.25" hidden="1" customHeight="1" x14ac:dyDescent="0.25">
      <c r="A149" s="187" t="s">
        <v>346</v>
      </c>
      <c r="B149" s="187"/>
      <c r="C149" s="187"/>
      <c r="D149" s="202" t="s">
        <v>396</v>
      </c>
      <c r="E149" s="202" t="s">
        <v>397</v>
      </c>
      <c r="F149" s="204">
        <f t="shared" si="141"/>
        <v>53800</v>
      </c>
      <c r="G149" s="204">
        <f t="shared" si="142"/>
        <v>0</v>
      </c>
      <c r="H149" s="205">
        <f t="shared" si="143"/>
        <v>83259</v>
      </c>
      <c r="I149" s="128"/>
      <c r="J149" s="135"/>
      <c r="K149" s="135"/>
      <c r="L149" s="135">
        <v>3236</v>
      </c>
      <c r="M149" s="135"/>
      <c r="N149" s="136"/>
      <c r="O149" s="12" t="s">
        <v>41</v>
      </c>
      <c r="P149" s="131" t="s">
        <v>217</v>
      </c>
      <c r="Q149" s="137">
        <f>Q150+Q152</f>
        <v>21900</v>
      </c>
      <c r="R149" s="137">
        <f>R150+R152</f>
        <v>5000</v>
      </c>
      <c r="S149" s="137">
        <f>S150+S152</f>
        <v>26900</v>
      </c>
      <c r="T149" s="137">
        <f t="shared" ref="T149:AB149" si="150">T150+T152</f>
        <v>0</v>
      </c>
      <c r="U149" s="137">
        <f t="shared" si="150"/>
        <v>0</v>
      </c>
      <c r="V149" s="137">
        <f t="shared" si="150"/>
        <v>0</v>
      </c>
      <c r="W149" s="137">
        <f t="shared" si="150"/>
        <v>0</v>
      </c>
      <c r="X149" s="137">
        <f t="shared" si="150"/>
        <v>0</v>
      </c>
      <c r="Y149" s="137">
        <f t="shared" si="150"/>
        <v>0</v>
      </c>
      <c r="Z149" s="137">
        <f t="shared" si="150"/>
        <v>18959</v>
      </c>
      <c r="AA149" s="137">
        <f t="shared" si="150"/>
        <v>30300</v>
      </c>
      <c r="AB149" s="137">
        <f t="shared" si="150"/>
        <v>34000</v>
      </c>
      <c r="AC149" s="137"/>
      <c r="AD149" s="137"/>
    </row>
    <row r="150" spans="1:30" s="118" customFormat="1" ht="20.25" hidden="1" customHeight="1" x14ac:dyDescent="0.25">
      <c r="A150" s="187" t="s">
        <v>346</v>
      </c>
      <c r="B150" s="187"/>
      <c r="C150" s="187"/>
      <c r="D150" s="187"/>
      <c r="E150" s="202" t="s">
        <v>397</v>
      </c>
      <c r="F150" s="204">
        <f t="shared" si="141"/>
        <v>52000</v>
      </c>
      <c r="G150" s="204">
        <f t="shared" si="142"/>
        <v>0</v>
      </c>
      <c r="H150" s="205">
        <f t="shared" si="143"/>
        <v>75661</v>
      </c>
      <c r="I150" s="128"/>
      <c r="J150" s="135"/>
      <c r="K150" s="135"/>
      <c r="L150" s="135"/>
      <c r="M150" s="198">
        <v>32363</v>
      </c>
      <c r="N150" s="199"/>
      <c r="O150" s="200" t="s">
        <v>41</v>
      </c>
      <c r="P150" s="199" t="s">
        <v>218</v>
      </c>
      <c r="Q150" s="201">
        <f>Q151</f>
        <v>21000</v>
      </c>
      <c r="R150" s="201">
        <f>R151</f>
        <v>5000</v>
      </c>
      <c r="S150" s="201">
        <f>S151</f>
        <v>26000</v>
      </c>
      <c r="T150" s="201">
        <f t="shared" ref="T150:AB150" si="151">T151</f>
        <v>0</v>
      </c>
      <c r="U150" s="201">
        <f t="shared" si="151"/>
        <v>0</v>
      </c>
      <c r="V150" s="201">
        <f t="shared" si="151"/>
        <v>0</v>
      </c>
      <c r="W150" s="201">
        <f t="shared" si="151"/>
        <v>0</v>
      </c>
      <c r="X150" s="201">
        <f t="shared" si="151"/>
        <v>0</v>
      </c>
      <c r="Y150" s="201">
        <f t="shared" si="151"/>
        <v>0</v>
      </c>
      <c r="Z150" s="201">
        <f t="shared" si="151"/>
        <v>18761</v>
      </c>
      <c r="AA150" s="201">
        <f t="shared" si="151"/>
        <v>26900</v>
      </c>
      <c r="AB150" s="201">
        <f t="shared" si="151"/>
        <v>30000</v>
      </c>
      <c r="AC150" s="201"/>
      <c r="AD150" s="201"/>
    </row>
    <row r="151" spans="1:30" s="118" customFormat="1" ht="20.25" hidden="1" customHeight="1" x14ac:dyDescent="0.25">
      <c r="A151" s="187" t="s">
        <v>346</v>
      </c>
      <c r="B151" s="187"/>
      <c r="C151" s="187"/>
      <c r="D151" s="187"/>
      <c r="E151" s="187"/>
      <c r="F151" s="204">
        <f t="shared" si="141"/>
        <v>52000</v>
      </c>
      <c r="G151" s="204">
        <f t="shared" si="142"/>
        <v>0</v>
      </c>
      <c r="H151" s="205">
        <f t="shared" si="143"/>
        <v>75661</v>
      </c>
      <c r="I151" s="128"/>
      <c r="J151" s="135"/>
      <c r="K151" s="135"/>
      <c r="L151" s="135"/>
      <c r="M151" s="11"/>
      <c r="N151" s="175">
        <v>323630</v>
      </c>
      <c r="O151" s="176" t="s">
        <v>41</v>
      </c>
      <c r="P151" s="177" t="s">
        <v>218</v>
      </c>
      <c r="Q151" s="178">
        <v>21000</v>
      </c>
      <c r="R151" s="178">
        <f>S151-Q151</f>
        <v>5000</v>
      </c>
      <c r="S151" s="178">
        <v>26000</v>
      </c>
      <c r="T151" s="178"/>
      <c r="U151" s="178"/>
      <c r="V151" s="178"/>
      <c r="W151" s="178"/>
      <c r="X151" s="178"/>
      <c r="Y151" s="178"/>
      <c r="Z151" s="178">
        <v>18761</v>
      </c>
      <c r="AA151" s="178">
        <v>26900</v>
      </c>
      <c r="AB151" s="178">
        <v>30000</v>
      </c>
      <c r="AC151" s="178"/>
      <c r="AD151" s="178"/>
    </row>
    <row r="152" spans="1:30" s="118" customFormat="1" ht="20.25" hidden="1" customHeight="1" x14ac:dyDescent="0.25">
      <c r="A152" s="187" t="s">
        <v>346</v>
      </c>
      <c r="B152" s="187"/>
      <c r="C152" s="187"/>
      <c r="D152" s="187"/>
      <c r="E152" s="202" t="s">
        <v>397</v>
      </c>
      <c r="F152" s="204">
        <f t="shared" si="141"/>
        <v>1800</v>
      </c>
      <c r="G152" s="204">
        <f t="shared" si="142"/>
        <v>0</v>
      </c>
      <c r="H152" s="205">
        <f t="shared" si="143"/>
        <v>7598</v>
      </c>
      <c r="I152" s="128"/>
      <c r="J152" s="135"/>
      <c r="K152" s="135"/>
      <c r="L152" s="135"/>
      <c r="M152" s="198">
        <v>32369</v>
      </c>
      <c r="N152" s="199"/>
      <c r="O152" s="200" t="s">
        <v>41</v>
      </c>
      <c r="P152" s="199" t="s">
        <v>219</v>
      </c>
      <c r="Q152" s="201">
        <f>Q153</f>
        <v>900</v>
      </c>
      <c r="R152" s="201">
        <f>R153</f>
        <v>0</v>
      </c>
      <c r="S152" s="201">
        <f>S153</f>
        <v>900</v>
      </c>
      <c r="T152" s="201">
        <f t="shared" ref="T152:AB152" si="152">T153</f>
        <v>0</v>
      </c>
      <c r="U152" s="201">
        <f t="shared" si="152"/>
        <v>0</v>
      </c>
      <c r="V152" s="201">
        <f t="shared" si="152"/>
        <v>0</v>
      </c>
      <c r="W152" s="201">
        <f t="shared" si="152"/>
        <v>0</v>
      </c>
      <c r="X152" s="201">
        <f t="shared" si="152"/>
        <v>0</v>
      </c>
      <c r="Y152" s="201">
        <f t="shared" si="152"/>
        <v>0</v>
      </c>
      <c r="Z152" s="201">
        <f t="shared" si="152"/>
        <v>198</v>
      </c>
      <c r="AA152" s="201">
        <f t="shared" si="152"/>
        <v>3400</v>
      </c>
      <c r="AB152" s="201">
        <f t="shared" si="152"/>
        <v>4000</v>
      </c>
      <c r="AC152" s="201"/>
      <c r="AD152" s="201"/>
    </row>
    <row r="153" spans="1:30" s="118" customFormat="1" ht="20.25" hidden="1" customHeight="1" x14ac:dyDescent="0.25">
      <c r="A153" s="187" t="s">
        <v>346</v>
      </c>
      <c r="B153" s="187"/>
      <c r="C153" s="187"/>
      <c r="D153" s="187"/>
      <c r="E153" s="187"/>
      <c r="F153" s="204">
        <f t="shared" si="141"/>
        <v>1800</v>
      </c>
      <c r="G153" s="204">
        <f t="shared" si="142"/>
        <v>0</v>
      </c>
      <c r="H153" s="205">
        <f t="shared" si="143"/>
        <v>7598</v>
      </c>
      <c r="I153" s="128"/>
      <c r="J153" s="135"/>
      <c r="K153" s="135"/>
      <c r="L153" s="135"/>
      <c r="M153" s="11"/>
      <c r="N153" s="175">
        <v>323690</v>
      </c>
      <c r="O153" s="176" t="s">
        <v>41</v>
      </c>
      <c r="P153" s="177" t="s">
        <v>219</v>
      </c>
      <c r="Q153" s="178">
        <v>900</v>
      </c>
      <c r="R153" s="178">
        <f>S153-Q153</f>
        <v>0</v>
      </c>
      <c r="S153" s="178">
        <v>900</v>
      </c>
      <c r="T153" s="178"/>
      <c r="U153" s="178"/>
      <c r="V153" s="178"/>
      <c r="W153" s="178"/>
      <c r="X153" s="178"/>
      <c r="Y153" s="178"/>
      <c r="Z153" s="178">
        <v>198</v>
      </c>
      <c r="AA153" s="178">
        <v>3400</v>
      </c>
      <c r="AB153" s="178">
        <v>4000</v>
      </c>
      <c r="AC153" s="178"/>
      <c r="AD153" s="178"/>
    </row>
    <row r="154" spans="1:30" s="118" customFormat="1" ht="20.25" hidden="1" customHeight="1" x14ac:dyDescent="0.25">
      <c r="A154" s="187" t="s">
        <v>346</v>
      </c>
      <c r="B154" s="187"/>
      <c r="C154" s="187"/>
      <c r="D154" s="202" t="s">
        <v>396</v>
      </c>
      <c r="E154" s="202" t="s">
        <v>397</v>
      </c>
      <c r="F154" s="204">
        <f t="shared" si="141"/>
        <v>227190</v>
      </c>
      <c r="G154" s="204">
        <f t="shared" si="142"/>
        <v>0</v>
      </c>
      <c r="H154" s="205">
        <f t="shared" si="143"/>
        <v>359349</v>
      </c>
      <c r="I154" s="128"/>
      <c r="J154" s="135"/>
      <c r="K154" s="135"/>
      <c r="L154" s="135">
        <v>3237</v>
      </c>
      <c r="M154" s="135"/>
      <c r="N154" s="136"/>
      <c r="O154" s="12" t="s">
        <v>41</v>
      </c>
      <c r="P154" s="131" t="s">
        <v>220</v>
      </c>
      <c r="Q154" s="137">
        <f>Q155+Q157+Q159</f>
        <v>124545</v>
      </c>
      <c r="R154" s="137">
        <f>R155+R157+R159</f>
        <v>-10950</v>
      </c>
      <c r="S154" s="137">
        <f>S155+S157+S159</f>
        <v>113595</v>
      </c>
      <c r="T154" s="137">
        <f t="shared" ref="T154:AB154" si="153">T155+T157+T159</f>
        <v>0</v>
      </c>
      <c r="U154" s="137">
        <f t="shared" si="153"/>
        <v>0</v>
      </c>
      <c r="V154" s="137">
        <f t="shared" si="153"/>
        <v>0</v>
      </c>
      <c r="W154" s="137">
        <f t="shared" si="153"/>
        <v>0</v>
      </c>
      <c r="X154" s="137">
        <f t="shared" si="153"/>
        <v>0</v>
      </c>
      <c r="Y154" s="137">
        <f t="shared" si="153"/>
        <v>0</v>
      </c>
      <c r="Z154" s="137">
        <f t="shared" si="153"/>
        <v>92429</v>
      </c>
      <c r="AA154" s="137">
        <f t="shared" si="153"/>
        <v>126920</v>
      </c>
      <c r="AB154" s="137">
        <f t="shared" si="153"/>
        <v>140000</v>
      </c>
      <c r="AC154" s="137"/>
      <c r="AD154" s="137"/>
    </row>
    <row r="155" spans="1:30" s="118" customFormat="1" ht="20.25" hidden="1" customHeight="1" x14ac:dyDescent="0.25">
      <c r="A155" s="187" t="s">
        <v>346</v>
      </c>
      <c r="B155" s="187"/>
      <c r="C155" s="187"/>
      <c r="D155" s="187"/>
      <c r="E155" s="202" t="s">
        <v>397</v>
      </c>
      <c r="F155" s="204">
        <f t="shared" si="141"/>
        <v>55370</v>
      </c>
      <c r="G155" s="204">
        <f t="shared" si="142"/>
        <v>0</v>
      </c>
      <c r="H155" s="205">
        <f t="shared" si="143"/>
        <v>69384</v>
      </c>
      <c r="I155" s="128"/>
      <c r="J155" s="135"/>
      <c r="K155" s="135"/>
      <c r="L155" s="135"/>
      <c r="M155" s="198">
        <v>32372</v>
      </c>
      <c r="N155" s="199"/>
      <c r="O155" s="200" t="s">
        <v>41</v>
      </c>
      <c r="P155" s="199" t="s">
        <v>221</v>
      </c>
      <c r="Q155" s="201">
        <f>Q156</f>
        <v>34545</v>
      </c>
      <c r="R155" s="201">
        <f>R156</f>
        <v>-6860</v>
      </c>
      <c r="S155" s="201">
        <f>S156</f>
        <v>27685</v>
      </c>
      <c r="T155" s="201">
        <f t="shared" ref="T155:AB155" si="154">T156</f>
        <v>0</v>
      </c>
      <c r="U155" s="201">
        <f t="shared" si="154"/>
        <v>0</v>
      </c>
      <c r="V155" s="201">
        <f t="shared" si="154"/>
        <v>0</v>
      </c>
      <c r="W155" s="201">
        <f t="shared" si="154"/>
        <v>0</v>
      </c>
      <c r="X155" s="201">
        <f t="shared" si="154"/>
        <v>0</v>
      </c>
      <c r="Y155" s="201">
        <f t="shared" si="154"/>
        <v>0</v>
      </c>
      <c r="Z155" s="201">
        <f t="shared" si="154"/>
        <v>17964</v>
      </c>
      <c r="AA155" s="201">
        <f t="shared" si="154"/>
        <v>25420</v>
      </c>
      <c r="AB155" s="201">
        <f t="shared" si="154"/>
        <v>26000</v>
      </c>
      <c r="AC155" s="201"/>
      <c r="AD155" s="201"/>
    </row>
    <row r="156" spans="1:30" s="118" customFormat="1" ht="20.25" hidden="1" customHeight="1" x14ac:dyDescent="0.25">
      <c r="A156" s="187" t="s">
        <v>346</v>
      </c>
      <c r="B156" s="187"/>
      <c r="C156" s="187"/>
      <c r="D156" s="187"/>
      <c r="E156" s="187"/>
      <c r="F156" s="204">
        <f t="shared" si="141"/>
        <v>55370</v>
      </c>
      <c r="G156" s="204">
        <f t="shared" si="142"/>
        <v>0</v>
      </c>
      <c r="H156" s="205">
        <f t="shared" si="143"/>
        <v>69384</v>
      </c>
      <c r="I156" s="128"/>
      <c r="J156" s="135"/>
      <c r="K156" s="135"/>
      <c r="L156" s="135"/>
      <c r="M156" s="11"/>
      <c r="N156" s="175">
        <v>323720</v>
      </c>
      <c r="O156" s="176" t="s">
        <v>41</v>
      </c>
      <c r="P156" s="177" t="s">
        <v>221</v>
      </c>
      <c r="Q156" s="178">
        <f>34000+545</f>
        <v>34545</v>
      </c>
      <c r="R156" s="178">
        <f>S156-Q156</f>
        <v>-6860</v>
      </c>
      <c r="S156" s="178">
        <v>27685</v>
      </c>
      <c r="T156" s="178"/>
      <c r="U156" s="178"/>
      <c r="V156" s="178"/>
      <c r="W156" s="178"/>
      <c r="X156" s="178"/>
      <c r="Y156" s="178"/>
      <c r="Z156" s="178">
        <v>17964</v>
      </c>
      <c r="AA156" s="178">
        <v>25420</v>
      </c>
      <c r="AB156" s="178">
        <v>26000</v>
      </c>
      <c r="AC156" s="178"/>
      <c r="AD156" s="178"/>
    </row>
    <row r="157" spans="1:30" s="118" customFormat="1" ht="20.25" hidden="1" customHeight="1" x14ac:dyDescent="0.25">
      <c r="A157" s="187" t="s">
        <v>346</v>
      </c>
      <c r="B157" s="187"/>
      <c r="C157" s="187"/>
      <c r="D157" s="187"/>
      <c r="E157" s="202" t="s">
        <v>397</v>
      </c>
      <c r="F157" s="204">
        <f t="shared" si="141"/>
        <v>19880</v>
      </c>
      <c r="G157" s="204">
        <f t="shared" si="142"/>
        <v>0</v>
      </c>
      <c r="H157" s="205">
        <f t="shared" si="143"/>
        <v>24902</v>
      </c>
      <c r="I157" s="128"/>
      <c r="J157" s="135"/>
      <c r="K157" s="135"/>
      <c r="L157" s="135"/>
      <c r="M157" s="198">
        <v>32373</v>
      </c>
      <c r="N157" s="199"/>
      <c r="O157" s="200" t="s">
        <v>41</v>
      </c>
      <c r="P157" s="199" t="s">
        <v>222</v>
      </c>
      <c r="Q157" s="201">
        <f>Q158</f>
        <v>10000</v>
      </c>
      <c r="R157" s="201">
        <f>R158</f>
        <v>-60</v>
      </c>
      <c r="S157" s="201">
        <f>S158</f>
        <v>9940</v>
      </c>
      <c r="T157" s="201">
        <f t="shared" ref="T157:AB157" si="155">T158</f>
        <v>0</v>
      </c>
      <c r="U157" s="201">
        <f t="shared" si="155"/>
        <v>0</v>
      </c>
      <c r="V157" s="201">
        <f t="shared" si="155"/>
        <v>0</v>
      </c>
      <c r="W157" s="201">
        <f t="shared" si="155"/>
        <v>0</v>
      </c>
      <c r="X157" s="201">
        <f t="shared" si="155"/>
        <v>0</v>
      </c>
      <c r="Y157" s="201">
        <f t="shared" si="155"/>
        <v>0</v>
      </c>
      <c r="Z157" s="201">
        <f t="shared" si="155"/>
        <v>6902</v>
      </c>
      <c r="AA157" s="201">
        <f t="shared" si="155"/>
        <v>9000</v>
      </c>
      <c r="AB157" s="201">
        <f t="shared" si="155"/>
        <v>9000</v>
      </c>
      <c r="AC157" s="201"/>
      <c r="AD157" s="201"/>
    </row>
    <row r="158" spans="1:30" s="118" customFormat="1" ht="20.25" hidden="1" customHeight="1" x14ac:dyDescent="0.25">
      <c r="A158" s="187" t="s">
        <v>346</v>
      </c>
      <c r="B158" s="187"/>
      <c r="C158" s="187"/>
      <c r="D158" s="187"/>
      <c r="E158" s="187"/>
      <c r="F158" s="204">
        <f t="shared" si="141"/>
        <v>19880</v>
      </c>
      <c r="G158" s="204">
        <f t="shared" si="142"/>
        <v>0</v>
      </c>
      <c r="H158" s="205">
        <f t="shared" si="143"/>
        <v>24902</v>
      </c>
      <c r="I158" s="128"/>
      <c r="J158" s="135"/>
      <c r="K158" s="135"/>
      <c r="L158" s="135"/>
      <c r="M158" s="11"/>
      <c r="N158" s="175">
        <v>323730</v>
      </c>
      <c r="O158" s="176" t="s">
        <v>41</v>
      </c>
      <c r="P158" s="177" t="s">
        <v>222</v>
      </c>
      <c r="Q158" s="178">
        <v>10000</v>
      </c>
      <c r="R158" s="178">
        <f>S158-Q158</f>
        <v>-60</v>
      </c>
      <c r="S158" s="178">
        <v>9940</v>
      </c>
      <c r="T158" s="178"/>
      <c r="U158" s="178"/>
      <c r="V158" s="178"/>
      <c r="W158" s="178"/>
      <c r="X158" s="178"/>
      <c r="Y158" s="178"/>
      <c r="Z158" s="178">
        <v>6902</v>
      </c>
      <c r="AA158" s="178">
        <v>9000</v>
      </c>
      <c r="AB158" s="178">
        <v>9000</v>
      </c>
      <c r="AC158" s="178"/>
      <c r="AD158" s="178"/>
    </row>
    <row r="159" spans="1:30" s="118" customFormat="1" ht="20.25" hidden="1" customHeight="1" x14ac:dyDescent="0.25">
      <c r="A159" s="187" t="s">
        <v>346</v>
      </c>
      <c r="B159" s="187"/>
      <c r="C159" s="187"/>
      <c r="D159" s="187"/>
      <c r="E159" s="202" t="s">
        <v>397</v>
      </c>
      <c r="F159" s="204">
        <f t="shared" si="141"/>
        <v>151940</v>
      </c>
      <c r="G159" s="204">
        <f t="shared" si="142"/>
        <v>0</v>
      </c>
      <c r="H159" s="205">
        <f t="shared" si="143"/>
        <v>265063</v>
      </c>
      <c r="I159" s="128"/>
      <c r="J159" s="135"/>
      <c r="K159" s="135"/>
      <c r="L159" s="135"/>
      <c r="M159" s="198">
        <v>32379</v>
      </c>
      <c r="N159" s="199"/>
      <c r="O159" s="200" t="s">
        <v>41</v>
      </c>
      <c r="P159" s="199" t="s">
        <v>223</v>
      </c>
      <c r="Q159" s="201">
        <f>Q160+Q161</f>
        <v>80000</v>
      </c>
      <c r="R159" s="201">
        <f>R160+R161</f>
        <v>-4030</v>
      </c>
      <c r="S159" s="201">
        <f>S160+S161</f>
        <v>75970</v>
      </c>
      <c r="T159" s="201">
        <f t="shared" ref="T159:AB159" si="156">T160+T161</f>
        <v>0</v>
      </c>
      <c r="U159" s="201">
        <f t="shared" si="156"/>
        <v>0</v>
      </c>
      <c r="V159" s="201">
        <f t="shared" si="156"/>
        <v>0</v>
      </c>
      <c r="W159" s="201">
        <f t="shared" si="156"/>
        <v>0</v>
      </c>
      <c r="X159" s="201">
        <f t="shared" si="156"/>
        <v>0</v>
      </c>
      <c r="Y159" s="201">
        <f t="shared" si="156"/>
        <v>0</v>
      </c>
      <c r="Z159" s="201">
        <f t="shared" si="156"/>
        <v>67563</v>
      </c>
      <c r="AA159" s="201">
        <f t="shared" si="156"/>
        <v>92500</v>
      </c>
      <c r="AB159" s="201">
        <f t="shared" si="156"/>
        <v>105000</v>
      </c>
      <c r="AC159" s="201"/>
      <c r="AD159" s="201"/>
    </row>
    <row r="160" spans="1:30" s="118" customFormat="1" ht="20.25" hidden="1" customHeight="1" x14ac:dyDescent="0.25">
      <c r="A160" s="187" t="s">
        <v>346</v>
      </c>
      <c r="B160" s="187"/>
      <c r="C160" s="187"/>
      <c r="D160" s="187"/>
      <c r="E160" s="187"/>
      <c r="F160" s="204">
        <f t="shared" si="141"/>
        <v>151940</v>
      </c>
      <c r="G160" s="204">
        <f t="shared" si="142"/>
        <v>0</v>
      </c>
      <c r="H160" s="205">
        <f t="shared" si="143"/>
        <v>265063</v>
      </c>
      <c r="I160" s="128"/>
      <c r="J160" s="135"/>
      <c r="K160" s="135"/>
      <c r="L160" s="135"/>
      <c r="M160" s="11"/>
      <c r="N160" s="175">
        <v>323790</v>
      </c>
      <c r="O160" s="176" t="s">
        <v>41</v>
      </c>
      <c r="P160" s="177" t="s">
        <v>223</v>
      </c>
      <c r="Q160" s="178">
        <v>80000</v>
      </c>
      <c r="R160" s="178">
        <f>S160-Q160</f>
        <v>-4030</v>
      </c>
      <c r="S160" s="178">
        <v>75970</v>
      </c>
      <c r="T160" s="178"/>
      <c r="U160" s="178"/>
      <c r="V160" s="178"/>
      <c r="W160" s="178"/>
      <c r="X160" s="178"/>
      <c r="Y160" s="178"/>
      <c r="Z160" s="178">
        <v>67563</v>
      </c>
      <c r="AA160" s="178">
        <v>92500</v>
      </c>
      <c r="AB160" s="178">
        <v>105000</v>
      </c>
      <c r="AC160" s="178"/>
      <c r="AD160" s="178"/>
    </row>
    <row r="161" spans="1:30" s="118" customFormat="1" ht="20.25" hidden="1" customHeight="1" x14ac:dyDescent="0.25">
      <c r="A161" s="187" t="s">
        <v>346</v>
      </c>
      <c r="B161" s="187"/>
      <c r="C161" s="187"/>
      <c r="D161" s="187"/>
      <c r="E161" s="187"/>
      <c r="F161" s="204">
        <f t="shared" si="141"/>
        <v>0</v>
      </c>
      <c r="G161" s="204">
        <f t="shared" si="142"/>
        <v>0</v>
      </c>
      <c r="H161" s="205">
        <f t="shared" si="143"/>
        <v>0</v>
      </c>
      <c r="I161" s="128"/>
      <c r="J161" s="135"/>
      <c r="K161" s="135"/>
      <c r="L161" s="135"/>
      <c r="M161" s="11"/>
      <c r="N161" s="175">
        <v>323791</v>
      </c>
      <c r="O161" s="176" t="s">
        <v>41</v>
      </c>
      <c r="P161" s="177" t="s">
        <v>223</v>
      </c>
      <c r="Q161" s="178">
        <v>0</v>
      </c>
      <c r="R161" s="178">
        <f>S161-Q161</f>
        <v>0</v>
      </c>
      <c r="S161" s="178">
        <v>0</v>
      </c>
      <c r="T161" s="178"/>
      <c r="U161" s="178"/>
      <c r="V161" s="178"/>
      <c r="W161" s="178"/>
      <c r="X161" s="178"/>
      <c r="Y161" s="178"/>
      <c r="Z161" s="178"/>
      <c r="AA161" s="178">
        <f t="shared" ref="AA161" si="157">+Q161</f>
        <v>0</v>
      </c>
      <c r="AB161" s="178"/>
      <c r="AC161" s="178"/>
      <c r="AD161" s="178"/>
    </row>
    <row r="162" spans="1:30" s="118" customFormat="1" ht="20.25" hidden="1" customHeight="1" x14ac:dyDescent="0.25">
      <c r="A162" s="187" t="s">
        <v>346</v>
      </c>
      <c r="B162" s="187"/>
      <c r="C162" s="187"/>
      <c r="D162" s="202" t="s">
        <v>396</v>
      </c>
      <c r="E162" s="202" t="s">
        <v>397</v>
      </c>
      <c r="F162" s="204">
        <f t="shared" si="141"/>
        <v>17940</v>
      </c>
      <c r="G162" s="204">
        <f t="shared" si="142"/>
        <v>0</v>
      </c>
      <c r="H162" s="205">
        <f t="shared" si="143"/>
        <v>21439</v>
      </c>
      <c r="I162" s="128"/>
      <c r="J162" s="135"/>
      <c r="K162" s="135"/>
      <c r="L162" s="135">
        <v>3238</v>
      </c>
      <c r="M162" s="135"/>
      <c r="N162" s="136"/>
      <c r="O162" s="12" t="s">
        <v>41</v>
      </c>
      <c r="P162" s="131" t="s">
        <v>224</v>
      </c>
      <c r="Q162" s="137">
        <f t="shared" ref="Q162:AB163" si="158">Q163</f>
        <v>8970</v>
      </c>
      <c r="R162" s="137">
        <f t="shared" si="158"/>
        <v>0</v>
      </c>
      <c r="S162" s="137">
        <f t="shared" si="158"/>
        <v>8970</v>
      </c>
      <c r="T162" s="137">
        <f t="shared" si="158"/>
        <v>0</v>
      </c>
      <c r="U162" s="137">
        <f t="shared" si="158"/>
        <v>0</v>
      </c>
      <c r="V162" s="137">
        <f t="shared" si="158"/>
        <v>0</v>
      </c>
      <c r="W162" s="137">
        <f t="shared" si="158"/>
        <v>0</v>
      </c>
      <c r="X162" s="137">
        <f t="shared" si="158"/>
        <v>0</v>
      </c>
      <c r="Y162" s="137">
        <f t="shared" si="158"/>
        <v>0</v>
      </c>
      <c r="Z162" s="137">
        <f t="shared" si="158"/>
        <v>5439</v>
      </c>
      <c r="AA162" s="137">
        <f t="shared" si="158"/>
        <v>7000</v>
      </c>
      <c r="AB162" s="137">
        <f t="shared" si="158"/>
        <v>9000</v>
      </c>
      <c r="AC162" s="137"/>
      <c r="AD162" s="137"/>
    </row>
    <row r="163" spans="1:30" s="118" customFormat="1" ht="20.25" hidden="1" customHeight="1" x14ac:dyDescent="0.25">
      <c r="A163" s="187" t="s">
        <v>346</v>
      </c>
      <c r="B163" s="187"/>
      <c r="C163" s="187"/>
      <c r="D163" s="187"/>
      <c r="E163" s="202" t="s">
        <v>397</v>
      </c>
      <c r="F163" s="204">
        <f t="shared" si="141"/>
        <v>17940</v>
      </c>
      <c r="G163" s="204">
        <f t="shared" si="142"/>
        <v>0</v>
      </c>
      <c r="H163" s="205">
        <f t="shared" si="143"/>
        <v>21439</v>
      </c>
      <c r="I163" s="128"/>
      <c r="J163" s="135"/>
      <c r="K163" s="135"/>
      <c r="L163" s="135"/>
      <c r="M163" s="198">
        <v>32389</v>
      </c>
      <c r="N163" s="199"/>
      <c r="O163" s="200" t="s">
        <v>41</v>
      </c>
      <c r="P163" s="199" t="s">
        <v>225</v>
      </c>
      <c r="Q163" s="201">
        <f t="shared" si="158"/>
        <v>8970</v>
      </c>
      <c r="R163" s="201">
        <f t="shared" si="158"/>
        <v>0</v>
      </c>
      <c r="S163" s="201">
        <f t="shared" si="158"/>
        <v>8970</v>
      </c>
      <c r="T163" s="201">
        <f t="shared" si="158"/>
        <v>0</v>
      </c>
      <c r="U163" s="201">
        <f t="shared" si="158"/>
        <v>0</v>
      </c>
      <c r="V163" s="201">
        <f t="shared" si="158"/>
        <v>0</v>
      </c>
      <c r="W163" s="201">
        <f t="shared" si="158"/>
        <v>0</v>
      </c>
      <c r="X163" s="201">
        <f t="shared" si="158"/>
        <v>0</v>
      </c>
      <c r="Y163" s="201">
        <f t="shared" si="158"/>
        <v>0</v>
      </c>
      <c r="Z163" s="201">
        <f t="shared" si="158"/>
        <v>5439</v>
      </c>
      <c r="AA163" s="201">
        <f t="shared" si="158"/>
        <v>7000</v>
      </c>
      <c r="AB163" s="201">
        <f t="shared" si="158"/>
        <v>9000</v>
      </c>
      <c r="AC163" s="201"/>
      <c r="AD163" s="201"/>
    </row>
    <row r="164" spans="1:30" s="118" customFormat="1" ht="20.25" hidden="1" customHeight="1" x14ac:dyDescent="0.25">
      <c r="A164" s="187" t="s">
        <v>346</v>
      </c>
      <c r="B164" s="187"/>
      <c r="C164" s="187"/>
      <c r="D164" s="187"/>
      <c r="E164" s="187"/>
      <c r="F164" s="204">
        <f t="shared" si="141"/>
        <v>17940</v>
      </c>
      <c r="G164" s="204">
        <f t="shared" si="142"/>
        <v>0</v>
      </c>
      <c r="H164" s="205">
        <f t="shared" si="143"/>
        <v>21439</v>
      </c>
      <c r="I164" s="128"/>
      <c r="J164" s="135"/>
      <c r="K164" s="135"/>
      <c r="L164" s="135"/>
      <c r="M164" s="11"/>
      <c r="N164" s="175">
        <v>323890</v>
      </c>
      <c r="O164" s="176" t="s">
        <v>41</v>
      </c>
      <c r="P164" s="177" t="s">
        <v>225</v>
      </c>
      <c r="Q164" s="178">
        <f>8000+970</f>
        <v>8970</v>
      </c>
      <c r="R164" s="178">
        <f>S164-Q164</f>
        <v>0</v>
      </c>
      <c r="S164" s="178">
        <f>8000+970</f>
        <v>8970</v>
      </c>
      <c r="T164" s="178"/>
      <c r="U164" s="178"/>
      <c r="V164" s="178"/>
      <c r="W164" s="178"/>
      <c r="X164" s="178"/>
      <c r="Y164" s="178"/>
      <c r="Z164" s="178">
        <v>5439</v>
      </c>
      <c r="AA164" s="178">
        <v>7000</v>
      </c>
      <c r="AB164" s="178">
        <v>9000</v>
      </c>
      <c r="AC164" s="178"/>
      <c r="AD164" s="178"/>
    </row>
    <row r="165" spans="1:30" s="118" customFormat="1" ht="21" hidden="1" customHeight="1" x14ac:dyDescent="0.25">
      <c r="A165" s="187" t="s">
        <v>346</v>
      </c>
      <c r="B165" s="187"/>
      <c r="C165" s="187"/>
      <c r="D165" s="202" t="s">
        <v>396</v>
      </c>
      <c r="E165" s="202" t="s">
        <v>397</v>
      </c>
      <c r="F165" s="204">
        <f t="shared" si="141"/>
        <v>61370</v>
      </c>
      <c r="G165" s="204">
        <f t="shared" si="142"/>
        <v>0</v>
      </c>
      <c r="H165" s="205">
        <f t="shared" si="143"/>
        <v>73861</v>
      </c>
      <c r="I165" s="128"/>
      <c r="J165" s="135"/>
      <c r="K165" s="135"/>
      <c r="L165" s="135">
        <v>3239</v>
      </c>
      <c r="M165" s="135"/>
      <c r="N165" s="136"/>
      <c r="O165" s="12" t="s">
        <v>41</v>
      </c>
      <c r="P165" s="131" t="s">
        <v>226</v>
      </c>
      <c r="Q165" s="137">
        <f>Q166+Q169+Q171+Q173</f>
        <v>29200</v>
      </c>
      <c r="R165" s="137">
        <f>R166+R169+R171+R173</f>
        <v>1485</v>
      </c>
      <c r="S165" s="137">
        <f>S166+S169+S171+S173</f>
        <v>30685</v>
      </c>
      <c r="T165" s="137">
        <f t="shared" ref="T165:AB165" si="159">T166+T169+T171+T173</f>
        <v>0</v>
      </c>
      <c r="U165" s="137">
        <f t="shared" si="159"/>
        <v>0</v>
      </c>
      <c r="V165" s="137">
        <f t="shared" si="159"/>
        <v>0</v>
      </c>
      <c r="W165" s="137">
        <f t="shared" si="159"/>
        <v>0</v>
      </c>
      <c r="X165" s="137">
        <f t="shared" si="159"/>
        <v>0</v>
      </c>
      <c r="Y165" s="137">
        <f t="shared" si="159"/>
        <v>0</v>
      </c>
      <c r="Z165" s="137">
        <f t="shared" si="159"/>
        <v>15216</v>
      </c>
      <c r="AA165" s="137">
        <f t="shared" si="159"/>
        <v>28145</v>
      </c>
      <c r="AB165" s="137">
        <f t="shared" si="159"/>
        <v>30500</v>
      </c>
      <c r="AC165" s="137"/>
      <c r="AD165" s="137"/>
    </row>
    <row r="166" spans="1:30" s="118" customFormat="1" ht="20.25" hidden="1" customHeight="1" x14ac:dyDescent="0.25">
      <c r="A166" s="187" t="s">
        <v>346</v>
      </c>
      <c r="B166" s="187"/>
      <c r="C166" s="187"/>
      <c r="D166" s="187"/>
      <c r="E166" s="202" t="s">
        <v>397</v>
      </c>
      <c r="F166" s="204">
        <f t="shared" si="141"/>
        <v>13970</v>
      </c>
      <c r="G166" s="204">
        <f t="shared" si="142"/>
        <v>0</v>
      </c>
      <c r="H166" s="205">
        <f t="shared" si="143"/>
        <v>23192</v>
      </c>
      <c r="I166" s="128"/>
      <c r="J166" s="135"/>
      <c r="K166" s="135"/>
      <c r="L166" s="135"/>
      <c r="M166" s="198">
        <v>32391</v>
      </c>
      <c r="N166" s="199"/>
      <c r="O166" s="200" t="s">
        <v>41</v>
      </c>
      <c r="P166" s="199" t="s">
        <v>227</v>
      </c>
      <c r="Q166" s="201">
        <f>Q167+Q168</f>
        <v>7500</v>
      </c>
      <c r="R166" s="201">
        <f>R167+R168</f>
        <v>-515</v>
      </c>
      <c r="S166" s="201">
        <f>S167+S168</f>
        <v>6985</v>
      </c>
      <c r="T166" s="201">
        <f t="shared" ref="T166:AB166" si="160">T167+T168</f>
        <v>0</v>
      </c>
      <c r="U166" s="201">
        <f t="shared" si="160"/>
        <v>0</v>
      </c>
      <c r="V166" s="201">
        <f t="shared" si="160"/>
        <v>0</v>
      </c>
      <c r="W166" s="201">
        <f t="shared" si="160"/>
        <v>0</v>
      </c>
      <c r="X166" s="201">
        <f t="shared" si="160"/>
        <v>0</v>
      </c>
      <c r="Y166" s="201">
        <f t="shared" si="160"/>
        <v>0</v>
      </c>
      <c r="Z166" s="201">
        <f t="shared" si="160"/>
        <v>4747</v>
      </c>
      <c r="AA166" s="201">
        <f t="shared" si="160"/>
        <v>9445</v>
      </c>
      <c r="AB166" s="201">
        <f t="shared" si="160"/>
        <v>9000</v>
      </c>
      <c r="AC166" s="201"/>
      <c r="AD166" s="201"/>
    </row>
    <row r="167" spans="1:30" s="118" customFormat="1" ht="20.25" hidden="1" customHeight="1" x14ac:dyDescent="0.25">
      <c r="A167" s="187" t="s">
        <v>346</v>
      </c>
      <c r="B167" s="187"/>
      <c r="C167" s="187"/>
      <c r="D167" s="187"/>
      <c r="E167" s="187"/>
      <c r="F167" s="204">
        <f t="shared" si="141"/>
        <v>13970</v>
      </c>
      <c r="G167" s="204">
        <f t="shared" si="142"/>
        <v>0</v>
      </c>
      <c r="H167" s="205">
        <f t="shared" si="143"/>
        <v>23192</v>
      </c>
      <c r="I167" s="128"/>
      <c r="J167" s="135"/>
      <c r="K167" s="135"/>
      <c r="L167" s="135"/>
      <c r="M167" s="11"/>
      <c r="N167" s="175">
        <v>323910</v>
      </c>
      <c r="O167" s="176" t="s">
        <v>41</v>
      </c>
      <c r="P167" s="177" t="s">
        <v>227</v>
      </c>
      <c r="Q167" s="178">
        <v>7500</v>
      </c>
      <c r="R167" s="178">
        <f>S167-Q167</f>
        <v>-515</v>
      </c>
      <c r="S167" s="178">
        <v>6985</v>
      </c>
      <c r="T167" s="178"/>
      <c r="U167" s="178"/>
      <c r="V167" s="178"/>
      <c r="W167" s="178"/>
      <c r="X167" s="178"/>
      <c r="Y167" s="178"/>
      <c r="Z167" s="178">
        <v>4747</v>
      </c>
      <c r="AA167" s="178">
        <v>9445</v>
      </c>
      <c r="AB167" s="178">
        <v>9000</v>
      </c>
      <c r="AC167" s="178"/>
      <c r="AD167" s="178"/>
    </row>
    <row r="168" spans="1:30" s="118" customFormat="1" ht="20.25" hidden="1" customHeight="1" x14ac:dyDescent="0.25">
      <c r="A168" s="187" t="s">
        <v>346</v>
      </c>
      <c r="B168" s="187"/>
      <c r="C168" s="187"/>
      <c r="D168" s="187"/>
      <c r="E168" s="187"/>
      <c r="F168" s="204">
        <f t="shared" si="141"/>
        <v>0</v>
      </c>
      <c r="G168" s="204">
        <f t="shared" si="142"/>
        <v>0</v>
      </c>
      <c r="H168" s="205">
        <f t="shared" si="143"/>
        <v>0</v>
      </c>
      <c r="I168" s="128"/>
      <c r="J168" s="135"/>
      <c r="K168" s="135"/>
      <c r="L168" s="135"/>
      <c r="M168" s="11"/>
      <c r="N168" s="175">
        <v>323911</v>
      </c>
      <c r="O168" s="176" t="s">
        <v>41</v>
      </c>
      <c r="P168" s="177" t="s">
        <v>228</v>
      </c>
      <c r="Q168" s="178">
        <v>0</v>
      </c>
      <c r="R168" s="178">
        <f>S168-Q168</f>
        <v>0</v>
      </c>
      <c r="S168" s="178">
        <v>0</v>
      </c>
      <c r="T168" s="178"/>
      <c r="U168" s="178"/>
      <c r="V168" s="178"/>
      <c r="W168" s="178"/>
      <c r="X168" s="178"/>
      <c r="Y168" s="178"/>
      <c r="Z168" s="178"/>
      <c r="AA168" s="178">
        <f t="shared" ref="AA168" si="161">+Q168</f>
        <v>0</v>
      </c>
      <c r="AB168" s="178"/>
      <c r="AC168" s="178"/>
      <c r="AD168" s="178"/>
    </row>
    <row r="169" spans="1:30" s="118" customFormat="1" ht="20.25" hidden="1" customHeight="1" x14ac:dyDescent="0.25">
      <c r="A169" s="187" t="s">
        <v>346</v>
      </c>
      <c r="B169" s="187"/>
      <c r="C169" s="187"/>
      <c r="D169" s="187"/>
      <c r="E169" s="202" t="s">
        <v>397</v>
      </c>
      <c r="F169" s="204">
        <f t="shared" si="141"/>
        <v>4400</v>
      </c>
      <c r="G169" s="204">
        <f t="shared" si="142"/>
        <v>0</v>
      </c>
      <c r="H169" s="205">
        <f t="shared" si="143"/>
        <v>3999</v>
      </c>
      <c r="I169" s="128"/>
      <c r="J169" s="135"/>
      <c r="K169" s="135"/>
      <c r="L169" s="135"/>
      <c r="M169" s="198">
        <v>32394</v>
      </c>
      <c r="N169" s="199"/>
      <c r="O169" s="200" t="s">
        <v>41</v>
      </c>
      <c r="P169" s="199" t="s">
        <v>229</v>
      </c>
      <c r="Q169" s="201">
        <f>Q170</f>
        <v>2200</v>
      </c>
      <c r="R169" s="201">
        <f>R170</f>
        <v>0</v>
      </c>
      <c r="S169" s="201">
        <f>S170</f>
        <v>2200</v>
      </c>
      <c r="T169" s="201">
        <f t="shared" ref="T169:AB169" si="162">T170</f>
        <v>0</v>
      </c>
      <c r="U169" s="201">
        <f t="shared" si="162"/>
        <v>0</v>
      </c>
      <c r="V169" s="201">
        <f t="shared" si="162"/>
        <v>0</v>
      </c>
      <c r="W169" s="201">
        <f t="shared" si="162"/>
        <v>0</v>
      </c>
      <c r="X169" s="201">
        <f t="shared" si="162"/>
        <v>0</v>
      </c>
      <c r="Y169" s="201">
        <f t="shared" si="162"/>
        <v>0</v>
      </c>
      <c r="Z169" s="201">
        <f t="shared" si="162"/>
        <v>499</v>
      </c>
      <c r="AA169" s="201">
        <f t="shared" si="162"/>
        <v>1500</v>
      </c>
      <c r="AB169" s="201">
        <f t="shared" si="162"/>
        <v>2000</v>
      </c>
      <c r="AC169" s="201"/>
      <c r="AD169" s="201"/>
    </row>
    <row r="170" spans="1:30" s="118" customFormat="1" ht="20.25" hidden="1" customHeight="1" x14ac:dyDescent="0.25">
      <c r="A170" s="187" t="s">
        <v>346</v>
      </c>
      <c r="B170" s="187"/>
      <c r="C170" s="187"/>
      <c r="D170" s="187"/>
      <c r="E170" s="187"/>
      <c r="F170" s="204">
        <f t="shared" si="141"/>
        <v>4400</v>
      </c>
      <c r="G170" s="204">
        <f t="shared" si="142"/>
        <v>0</v>
      </c>
      <c r="H170" s="205">
        <f t="shared" si="143"/>
        <v>3999</v>
      </c>
      <c r="I170" s="128"/>
      <c r="J170" s="135"/>
      <c r="K170" s="135"/>
      <c r="L170" s="135"/>
      <c r="M170" s="11"/>
      <c r="N170" s="175">
        <v>323940</v>
      </c>
      <c r="O170" s="176" t="s">
        <v>41</v>
      </c>
      <c r="P170" s="177" t="s">
        <v>229</v>
      </c>
      <c r="Q170" s="178">
        <v>2200</v>
      </c>
      <c r="R170" s="178">
        <f>S170-Q170</f>
        <v>0</v>
      </c>
      <c r="S170" s="178">
        <v>2200</v>
      </c>
      <c r="T170" s="178"/>
      <c r="U170" s="178"/>
      <c r="V170" s="178"/>
      <c r="W170" s="178"/>
      <c r="X170" s="178"/>
      <c r="Y170" s="178"/>
      <c r="Z170" s="178">
        <v>499</v>
      </c>
      <c r="AA170" s="178">
        <v>1500</v>
      </c>
      <c r="AB170" s="178">
        <v>2000</v>
      </c>
      <c r="AC170" s="178"/>
      <c r="AD170" s="178"/>
    </row>
    <row r="171" spans="1:30" s="118" customFormat="1" ht="20.25" hidden="1" customHeight="1" x14ac:dyDescent="0.25">
      <c r="A171" s="187" t="s">
        <v>346</v>
      </c>
      <c r="B171" s="187"/>
      <c r="C171" s="187"/>
      <c r="D171" s="187"/>
      <c r="E171" s="202" t="s">
        <v>397</v>
      </c>
      <c r="F171" s="204">
        <f t="shared" si="141"/>
        <v>6400</v>
      </c>
      <c r="G171" s="204">
        <f t="shared" si="142"/>
        <v>0</v>
      </c>
      <c r="H171" s="205">
        <f t="shared" si="143"/>
        <v>10557</v>
      </c>
      <c r="I171" s="128"/>
      <c r="J171" s="135"/>
      <c r="K171" s="135"/>
      <c r="L171" s="135"/>
      <c r="M171" s="198">
        <v>32395</v>
      </c>
      <c r="N171" s="199"/>
      <c r="O171" s="200" t="s">
        <v>41</v>
      </c>
      <c r="P171" s="199" t="s">
        <v>230</v>
      </c>
      <c r="Q171" s="201">
        <f>Q172</f>
        <v>3200</v>
      </c>
      <c r="R171" s="201">
        <f>R172</f>
        <v>0</v>
      </c>
      <c r="S171" s="201">
        <f>S172</f>
        <v>3200</v>
      </c>
      <c r="T171" s="201">
        <f t="shared" ref="T171:AB171" si="163">T172</f>
        <v>0</v>
      </c>
      <c r="U171" s="201">
        <f t="shared" si="163"/>
        <v>0</v>
      </c>
      <c r="V171" s="201">
        <f t="shared" si="163"/>
        <v>0</v>
      </c>
      <c r="W171" s="201">
        <f t="shared" si="163"/>
        <v>0</v>
      </c>
      <c r="X171" s="201">
        <f t="shared" si="163"/>
        <v>0</v>
      </c>
      <c r="Y171" s="201">
        <f t="shared" si="163"/>
        <v>0</v>
      </c>
      <c r="Z171" s="201">
        <f t="shared" si="163"/>
        <v>1857</v>
      </c>
      <c r="AA171" s="201">
        <f t="shared" si="163"/>
        <v>4200</v>
      </c>
      <c r="AB171" s="201">
        <f t="shared" si="163"/>
        <v>4500</v>
      </c>
      <c r="AC171" s="201"/>
      <c r="AD171" s="201"/>
    </row>
    <row r="172" spans="1:30" s="118" customFormat="1" ht="20.25" hidden="1" customHeight="1" x14ac:dyDescent="0.25">
      <c r="A172" s="187" t="s">
        <v>346</v>
      </c>
      <c r="B172" s="187"/>
      <c r="C172" s="187"/>
      <c r="D172" s="187"/>
      <c r="E172" s="187"/>
      <c r="F172" s="204">
        <f t="shared" si="141"/>
        <v>6400</v>
      </c>
      <c r="G172" s="204">
        <f t="shared" si="142"/>
        <v>0</v>
      </c>
      <c r="H172" s="205">
        <f t="shared" si="143"/>
        <v>10557</v>
      </c>
      <c r="I172" s="128"/>
      <c r="J172" s="135"/>
      <c r="K172" s="135"/>
      <c r="L172" s="135"/>
      <c r="M172" s="11"/>
      <c r="N172" s="175">
        <v>323950</v>
      </c>
      <c r="O172" s="176" t="s">
        <v>41</v>
      </c>
      <c r="P172" s="177" t="s">
        <v>230</v>
      </c>
      <c r="Q172" s="178">
        <f>13200-10000</f>
        <v>3200</v>
      </c>
      <c r="R172" s="178">
        <f>S172-Q172</f>
        <v>0</v>
      </c>
      <c r="S172" s="178">
        <v>3200</v>
      </c>
      <c r="T172" s="178"/>
      <c r="U172" s="178"/>
      <c r="V172" s="178"/>
      <c r="W172" s="178"/>
      <c r="X172" s="178"/>
      <c r="Y172" s="178"/>
      <c r="Z172" s="178">
        <v>1857</v>
      </c>
      <c r="AA172" s="178">
        <v>4200</v>
      </c>
      <c r="AB172" s="178">
        <v>4500</v>
      </c>
      <c r="AC172" s="178"/>
      <c r="AD172" s="178"/>
    </row>
    <row r="173" spans="1:30" s="118" customFormat="1" ht="20.25" hidden="1" customHeight="1" x14ac:dyDescent="0.25">
      <c r="A173" s="187" t="s">
        <v>346</v>
      </c>
      <c r="B173" s="187"/>
      <c r="C173" s="187"/>
      <c r="D173" s="187"/>
      <c r="E173" s="202" t="s">
        <v>397</v>
      </c>
      <c r="F173" s="204">
        <f t="shared" si="141"/>
        <v>36600</v>
      </c>
      <c r="G173" s="204">
        <f t="shared" si="142"/>
        <v>0</v>
      </c>
      <c r="H173" s="205">
        <f t="shared" si="143"/>
        <v>36113</v>
      </c>
      <c r="I173" s="128"/>
      <c r="J173" s="135"/>
      <c r="K173" s="135"/>
      <c r="L173" s="135"/>
      <c r="M173" s="198">
        <v>32399</v>
      </c>
      <c r="N173" s="199"/>
      <c r="O173" s="200" t="s">
        <v>41</v>
      </c>
      <c r="P173" s="199" t="s">
        <v>231</v>
      </c>
      <c r="Q173" s="201">
        <f>Q174+Q175+Q176+Q177+Q178</f>
        <v>16300</v>
      </c>
      <c r="R173" s="201">
        <f>R174+R175+R176+R177+R178</f>
        <v>2000</v>
      </c>
      <c r="S173" s="201">
        <f>S174+S175+S176+S177+S178</f>
        <v>18300</v>
      </c>
      <c r="T173" s="201">
        <f t="shared" ref="T173:AB173" si="164">T174+T175+T176+T177+T178</f>
        <v>0</v>
      </c>
      <c r="U173" s="201">
        <f t="shared" si="164"/>
        <v>0</v>
      </c>
      <c r="V173" s="201">
        <f t="shared" si="164"/>
        <v>0</v>
      </c>
      <c r="W173" s="201">
        <f t="shared" si="164"/>
        <v>0</v>
      </c>
      <c r="X173" s="201">
        <f t="shared" si="164"/>
        <v>0</v>
      </c>
      <c r="Y173" s="201">
        <f t="shared" si="164"/>
        <v>0</v>
      </c>
      <c r="Z173" s="201">
        <f t="shared" si="164"/>
        <v>8113</v>
      </c>
      <c r="AA173" s="201">
        <f t="shared" si="164"/>
        <v>13000</v>
      </c>
      <c r="AB173" s="201">
        <f t="shared" si="164"/>
        <v>15000</v>
      </c>
      <c r="AC173" s="201"/>
      <c r="AD173" s="201"/>
    </row>
    <row r="174" spans="1:30" s="118" customFormat="1" ht="20.25" hidden="1" customHeight="1" x14ac:dyDescent="0.25">
      <c r="A174" s="187" t="s">
        <v>346</v>
      </c>
      <c r="B174" s="187"/>
      <c r="C174" s="187"/>
      <c r="D174" s="187"/>
      <c r="E174" s="187"/>
      <c r="F174" s="204">
        <f t="shared" si="141"/>
        <v>12000</v>
      </c>
      <c r="G174" s="204">
        <f t="shared" si="142"/>
        <v>0</v>
      </c>
      <c r="H174" s="205">
        <f t="shared" si="143"/>
        <v>21065</v>
      </c>
      <c r="I174" s="128"/>
      <c r="J174" s="135"/>
      <c r="K174" s="135"/>
      <c r="L174" s="135"/>
      <c r="M174" s="11"/>
      <c r="N174" s="175">
        <v>323990</v>
      </c>
      <c r="O174" s="176" t="s">
        <v>41</v>
      </c>
      <c r="P174" s="177" t="s">
        <v>232</v>
      </c>
      <c r="Q174" s="178">
        <f>12000-6000</f>
        <v>6000</v>
      </c>
      <c r="R174" s="178">
        <f>S174-Q174</f>
        <v>0</v>
      </c>
      <c r="S174" s="178">
        <f>12000-6000</f>
        <v>6000</v>
      </c>
      <c r="T174" s="178"/>
      <c r="U174" s="178"/>
      <c r="V174" s="178"/>
      <c r="W174" s="178"/>
      <c r="X174" s="178"/>
      <c r="Y174" s="178"/>
      <c r="Z174" s="178">
        <v>3065</v>
      </c>
      <c r="AA174" s="178">
        <v>13000</v>
      </c>
      <c r="AB174" s="178">
        <v>5000</v>
      </c>
      <c r="AC174" s="178"/>
      <c r="AD174" s="178"/>
    </row>
    <row r="175" spans="1:30" s="118" customFormat="1" ht="20.25" hidden="1" customHeight="1" x14ac:dyDescent="0.25">
      <c r="A175" s="187" t="s">
        <v>346</v>
      </c>
      <c r="B175" s="187"/>
      <c r="C175" s="187"/>
      <c r="D175" s="187"/>
      <c r="E175" s="187"/>
      <c r="F175" s="204">
        <f t="shared" si="141"/>
        <v>6800</v>
      </c>
      <c r="G175" s="204">
        <f t="shared" si="142"/>
        <v>0</v>
      </c>
      <c r="H175" s="205">
        <f t="shared" si="143"/>
        <v>4018</v>
      </c>
      <c r="I175" s="128"/>
      <c r="J175" s="135"/>
      <c r="K175" s="135"/>
      <c r="L175" s="135"/>
      <c r="M175" s="11"/>
      <c r="N175" s="175">
        <v>323991</v>
      </c>
      <c r="O175" s="176" t="s">
        <v>41</v>
      </c>
      <c r="P175" s="177" t="s">
        <v>233</v>
      </c>
      <c r="Q175" s="178">
        <f>7400-6000</f>
        <v>1400</v>
      </c>
      <c r="R175" s="178">
        <f>S175-Q175</f>
        <v>2000</v>
      </c>
      <c r="S175" s="178">
        <v>3400</v>
      </c>
      <c r="T175" s="178"/>
      <c r="U175" s="178"/>
      <c r="V175" s="178"/>
      <c r="W175" s="178"/>
      <c r="X175" s="178"/>
      <c r="Y175" s="178"/>
      <c r="Z175" s="178">
        <v>1618</v>
      </c>
      <c r="AA175" s="178">
        <v>0</v>
      </c>
      <c r="AB175" s="178">
        <v>2400</v>
      </c>
      <c r="AC175" s="178"/>
      <c r="AD175" s="178"/>
    </row>
    <row r="176" spans="1:30" s="118" customFormat="1" ht="20.25" hidden="1" customHeight="1" x14ac:dyDescent="0.25">
      <c r="A176" s="187" t="s">
        <v>346</v>
      </c>
      <c r="B176" s="187"/>
      <c r="C176" s="187"/>
      <c r="D176" s="187"/>
      <c r="E176" s="187"/>
      <c r="F176" s="204">
        <f t="shared" si="141"/>
        <v>9800</v>
      </c>
      <c r="G176" s="204">
        <f t="shared" si="142"/>
        <v>0</v>
      </c>
      <c r="H176" s="205">
        <f t="shared" si="143"/>
        <v>6243</v>
      </c>
      <c r="I176" s="128"/>
      <c r="J176" s="135"/>
      <c r="K176" s="135"/>
      <c r="L176" s="135"/>
      <c r="M176" s="11"/>
      <c r="N176" s="175">
        <v>323992</v>
      </c>
      <c r="O176" s="176" t="s">
        <v>41</v>
      </c>
      <c r="P176" s="177" t="s">
        <v>234</v>
      </c>
      <c r="Q176" s="178">
        <f>8900-4000</f>
        <v>4900</v>
      </c>
      <c r="R176" s="178">
        <f>S176-Q176</f>
        <v>0</v>
      </c>
      <c r="S176" s="178">
        <f>8900-4000</f>
        <v>4900</v>
      </c>
      <c r="T176" s="178"/>
      <c r="U176" s="178"/>
      <c r="V176" s="178"/>
      <c r="W176" s="178"/>
      <c r="X176" s="178"/>
      <c r="Y176" s="178"/>
      <c r="Z176" s="178">
        <v>2343</v>
      </c>
      <c r="AA176" s="178">
        <v>0</v>
      </c>
      <c r="AB176" s="178">
        <v>3900</v>
      </c>
      <c r="AC176" s="178"/>
      <c r="AD176" s="178"/>
    </row>
    <row r="177" spans="1:30" s="118" customFormat="1" ht="20.25" hidden="1" customHeight="1" x14ac:dyDescent="0.25">
      <c r="A177" s="187" t="s">
        <v>346</v>
      </c>
      <c r="B177" s="187"/>
      <c r="C177" s="187"/>
      <c r="D177" s="187"/>
      <c r="E177" s="187"/>
      <c r="F177" s="204">
        <f t="shared" si="141"/>
        <v>6000</v>
      </c>
      <c r="G177" s="204">
        <f t="shared" si="142"/>
        <v>0</v>
      </c>
      <c r="H177" s="205">
        <f t="shared" si="143"/>
        <v>3693</v>
      </c>
      <c r="I177" s="128"/>
      <c r="J177" s="135"/>
      <c r="K177" s="135"/>
      <c r="L177" s="135"/>
      <c r="M177" s="11"/>
      <c r="N177" s="175">
        <v>323993</v>
      </c>
      <c r="O177" s="176" t="s">
        <v>41</v>
      </c>
      <c r="P177" s="177" t="s">
        <v>235</v>
      </c>
      <c r="Q177" s="178">
        <f>12700-9700</f>
        <v>3000</v>
      </c>
      <c r="R177" s="178">
        <f>S177-Q177</f>
        <v>0</v>
      </c>
      <c r="S177" s="178">
        <f>12700-9700</f>
        <v>3000</v>
      </c>
      <c r="T177" s="178"/>
      <c r="U177" s="178"/>
      <c r="V177" s="178"/>
      <c r="W177" s="178"/>
      <c r="X177" s="178"/>
      <c r="Y177" s="178"/>
      <c r="Z177" s="178">
        <v>993</v>
      </c>
      <c r="AA177" s="178">
        <v>0</v>
      </c>
      <c r="AB177" s="178">
        <v>2700</v>
      </c>
      <c r="AC177" s="178"/>
      <c r="AD177" s="178"/>
    </row>
    <row r="178" spans="1:30" s="118" customFormat="1" ht="20.25" hidden="1" customHeight="1" x14ac:dyDescent="0.25">
      <c r="A178" s="187" t="s">
        <v>346</v>
      </c>
      <c r="B178" s="187"/>
      <c r="C178" s="187"/>
      <c r="D178" s="187"/>
      <c r="E178" s="187"/>
      <c r="F178" s="204">
        <f t="shared" si="141"/>
        <v>2000</v>
      </c>
      <c r="G178" s="204">
        <f t="shared" si="142"/>
        <v>0</v>
      </c>
      <c r="H178" s="205">
        <f t="shared" si="143"/>
        <v>1094</v>
      </c>
      <c r="I178" s="128"/>
      <c r="J178" s="135"/>
      <c r="K178" s="135"/>
      <c r="L178" s="135"/>
      <c r="M178" s="11"/>
      <c r="N178" s="175">
        <v>323994</v>
      </c>
      <c r="O178" s="176" t="s">
        <v>41</v>
      </c>
      <c r="P178" s="177" t="s">
        <v>236</v>
      </c>
      <c r="Q178" s="178">
        <f>2000-1000</f>
        <v>1000</v>
      </c>
      <c r="R178" s="178">
        <f>S178-Q178</f>
        <v>0</v>
      </c>
      <c r="S178" s="178">
        <f>2000-1000</f>
        <v>1000</v>
      </c>
      <c r="T178" s="178"/>
      <c r="U178" s="178"/>
      <c r="V178" s="178"/>
      <c r="W178" s="178"/>
      <c r="X178" s="178"/>
      <c r="Y178" s="178"/>
      <c r="Z178" s="178">
        <v>94</v>
      </c>
      <c r="AA178" s="178">
        <v>0</v>
      </c>
      <c r="AB178" s="178">
        <v>1000</v>
      </c>
      <c r="AC178" s="178"/>
      <c r="AD178" s="178"/>
    </row>
    <row r="179" spans="1:30" s="218" customFormat="1" ht="20.25" hidden="1" customHeight="1" x14ac:dyDescent="0.25">
      <c r="A179" s="192" t="s">
        <v>346</v>
      </c>
      <c r="B179" s="192"/>
      <c r="C179" s="219" t="s">
        <v>393</v>
      </c>
      <c r="D179" s="219" t="s">
        <v>396</v>
      </c>
      <c r="E179" s="219" t="s">
        <v>397</v>
      </c>
      <c r="F179" s="211">
        <f t="shared" si="141"/>
        <v>0</v>
      </c>
      <c r="G179" s="211">
        <f t="shared" si="142"/>
        <v>0</v>
      </c>
      <c r="H179" s="212">
        <f t="shared" si="143"/>
        <v>0</v>
      </c>
      <c r="I179" s="213"/>
      <c r="J179" s="214"/>
      <c r="K179" s="214">
        <v>324</v>
      </c>
      <c r="L179" s="214"/>
      <c r="M179" s="214"/>
      <c r="N179" s="215"/>
      <c r="O179" s="220" t="s">
        <v>41</v>
      </c>
      <c r="P179" s="216" t="s">
        <v>237</v>
      </c>
      <c r="Q179" s="217">
        <f t="shared" ref="Q179:AB181" si="165">Q180</f>
        <v>0</v>
      </c>
      <c r="R179" s="217">
        <f t="shared" si="165"/>
        <v>0</v>
      </c>
      <c r="S179" s="217">
        <f t="shared" si="165"/>
        <v>0</v>
      </c>
      <c r="T179" s="217">
        <f t="shared" si="165"/>
        <v>0</v>
      </c>
      <c r="U179" s="217">
        <f t="shared" si="165"/>
        <v>0</v>
      </c>
      <c r="V179" s="217">
        <f t="shared" si="165"/>
        <v>0</v>
      </c>
      <c r="W179" s="217">
        <f t="shared" si="165"/>
        <v>0</v>
      </c>
      <c r="X179" s="217">
        <f t="shared" si="165"/>
        <v>0</v>
      </c>
      <c r="Y179" s="217">
        <f t="shared" si="165"/>
        <v>0</v>
      </c>
      <c r="Z179" s="217">
        <f t="shared" si="165"/>
        <v>0</v>
      </c>
      <c r="AA179" s="217">
        <f t="shared" si="165"/>
        <v>0</v>
      </c>
      <c r="AB179" s="217">
        <f t="shared" si="165"/>
        <v>0</v>
      </c>
      <c r="AC179" s="217"/>
      <c r="AD179" s="217"/>
    </row>
    <row r="180" spans="1:30" s="118" customFormat="1" ht="20.25" hidden="1" customHeight="1" x14ac:dyDescent="0.25">
      <c r="A180" s="187" t="s">
        <v>346</v>
      </c>
      <c r="B180" s="187"/>
      <c r="C180" s="187"/>
      <c r="D180" s="202" t="s">
        <v>396</v>
      </c>
      <c r="E180" s="202" t="s">
        <v>397</v>
      </c>
      <c r="F180" s="204">
        <f t="shared" si="141"/>
        <v>0</v>
      </c>
      <c r="G180" s="204">
        <f t="shared" si="142"/>
        <v>0</v>
      </c>
      <c r="H180" s="205">
        <f t="shared" si="143"/>
        <v>0</v>
      </c>
      <c r="I180" s="128"/>
      <c r="J180" s="135"/>
      <c r="K180" s="135"/>
      <c r="L180" s="135">
        <v>3241</v>
      </c>
      <c r="M180" s="11"/>
      <c r="N180" s="131"/>
      <c r="O180" s="12" t="s">
        <v>41</v>
      </c>
      <c r="P180" s="131" t="s">
        <v>237</v>
      </c>
      <c r="Q180" s="137">
        <f t="shared" si="165"/>
        <v>0</v>
      </c>
      <c r="R180" s="137">
        <f t="shared" si="165"/>
        <v>0</v>
      </c>
      <c r="S180" s="137">
        <f t="shared" si="165"/>
        <v>0</v>
      </c>
      <c r="T180" s="137">
        <f t="shared" si="165"/>
        <v>0</v>
      </c>
      <c r="U180" s="137">
        <f t="shared" si="165"/>
        <v>0</v>
      </c>
      <c r="V180" s="137">
        <f t="shared" si="165"/>
        <v>0</v>
      </c>
      <c r="W180" s="137">
        <f t="shared" si="165"/>
        <v>0</v>
      </c>
      <c r="X180" s="137">
        <f t="shared" si="165"/>
        <v>0</v>
      </c>
      <c r="Y180" s="137">
        <f t="shared" si="165"/>
        <v>0</v>
      </c>
      <c r="Z180" s="137">
        <f t="shared" si="165"/>
        <v>0</v>
      </c>
      <c r="AA180" s="137">
        <f t="shared" si="165"/>
        <v>0</v>
      </c>
      <c r="AB180" s="137">
        <f t="shared" si="165"/>
        <v>0</v>
      </c>
      <c r="AC180" s="137"/>
      <c r="AD180" s="137"/>
    </row>
    <row r="181" spans="1:30" s="118" customFormat="1" ht="20.25" hidden="1" customHeight="1" x14ac:dyDescent="0.25">
      <c r="A181" s="187" t="s">
        <v>346</v>
      </c>
      <c r="B181" s="187"/>
      <c r="C181" s="187"/>
      <c r="D181" s="187"/>
      <c r="E181" s="202" t="s">
        <v>397</v>
      </c>
      <c r="F181" s="204">
        <f t="shared" si="141"/>
        <v>0</v>
      </c>
      <c r="G181" s="204">
        <f t="shared" si="142"/>
        <v>0</v>
      </c>
      <c r="H181" s="205">
        <f t="shared" si="143"/>
        <v>0</v>
      </c>
      <c r="I181" s="128"/>
      <c r="J181" s="135"/>
      <c r="K181" s="135"/>
      <c r="L181" s="135"/>
      <c r="M181" s="198">
        <v>32412</v>
      </c>
      <c r="N181" s="199"/>
      <c r="O181" s="200" t="s">
        <v>41</v>
      </c>
      <c r="P181" s="199" t="s">
        <v>238</v>
      </c>
      <c r="Q181" s="201">
        <f t="shared" si="165"/>
        <v>0</v>
      </c>
      <c r="R181" s="201">
        <f t="shared" si="165"/>
        <v>0</v>
      </c>
      <c r="S181" s="201">
        <f t="shared" si="165"/>
        <v>0</v>
      </c>
      <c r="T181" s="201">
        <f t="shared" si="165"/>
        <v>0</v>
      </c>
      <c r="U181" s="201">
        <f t="shared" si="165"/>
        <v>0</v>
      </c>
      <c r="V181" s="201">
        <f t="shared" si="165"/>
        <v>0</v>
      </c>
      <c r="W181" s="201">
        <f t="shared" si="165"/>
        <v>0</v>
      </c>
      <c r="X181" s="201">
        <f t="shared" si="165"/>
        <v>0</v>
      </c>
      <c r="Y181" s="201">
        <f t="shared" si="165"/>
        <v>0</v>
      </c>
      <c r="Z181" s="201">
        <f t="shared" si="165"/>
        <v>0</v>
      </c>
      <c r="AA181" s="201">
        <f t="shared" si="165"/>
        <v>0</v>
      </c>
      <c r="AB181" s="201">
        <f t="shared" si="165"/>
        <v>0</v>
      </c>
      <c r="AC181" s="201"/>
      <c r="AD181" s="201"/>
    </row>
    <row r="182" spans="1:30" s="118" customFormat="1" ht="20.25" hidden="1" customHeight="1" x14ac:dyDescent="0.25">
      <c r="A182" s="187" t="s">
        <v>346</v>
      </c>
      <c r="B182" s="187"/>
      <c r="C182" s="187"/>
      <c r="D182" s="187"/>
      <c r="E182" s="187"/>
      <c r="F182" s="204">
        <f t="shared" si="141"/>
        <v>0</v>
      </c>
      <c r="G182" s="204">
        <f t="shared" si="142"/>
        <v>0</v>
      </c>
      <c r="H182" s="205">
        <f t="shared" si="143"/>
        <v>0</v>
      </c>
      <c r="I182" s="128"/>
      <c r="J182" s="135"/>
      <c r="K182" s="135"/>
      <c r="L182" s="135"/>
      <c r="M182" s="11"/>
      <c r="N182" s="175">
        <v>324120</v>
      </c>
      <c r="O182" s="176" t="s">
        <v>41</v>
      </c>
      <c r="P182" s="177" t="s">
        <v>238</v>
      </c>
      <c r="Q182" s="178">
        <v>0</v>
      </c>
      <c r="R182" s="178">
        <f>S182-Q182</f>
        <v>0</v>
      </c>
      <c r="S182" s="178">
        <v>0</v>
      </c>
      <c r="T182" s="178"/>
      <c r="U182" s="178"/>
      <c r="V182" s="178"/>
      <c r="W182" s="178"/>
      <c r="X182" s="178"/>
      <c r="Y182" s="178"/>
      <c r="Z182" s="178"/>
      <c r="AA182" s="178">
        <f>+Q182</f>
        <v>0</v>
      </c>
      <c r="AB182" s="178"/>
      <c r="AC182" s="178"/>
      <c r="AD182" s="178"/>
    </row>
    <row r="183" spans="1:30" s="218" customFormat="1" ht="20.25" hidden="1" customHeight="1" x14ac:dyDescent="0.25">
      <c r="A183" s="192" t="s">
        <v>346</v>
      </c>
      <c r="B183" s="192"/>
      <c r="C183" s="219" t="s">
        <v>393</v>
      </c>
      <c r="D183" s="219" t="s">
        <v>396</v>
      </c>
      <c r="E183" s="219" t="s">
        <v>397</v>
      </c>
      <c r="F183" s="211">
        <f t="shared" si="141"/>
        <v>109580</v>
      </c>
      <c r="G183" s="211">
        <f t="shared" si="142"/>
        <v>0</v>
      </c>
      <c r="H183" s="212">
        <f t="shared" si="143"/>
        <v>160164</v>
      </c>
      <c r="I183" s="213"/>
      <c r="J183" s="214"/>
      <c r="K183" s="214">
        <v>329</v>
      </c>
      <c r="L183" s="214"/>
      <c r="M183" s="214"/>
      <c r="N183" s="215"/>
      <c r="O183" s="220" t="s">
        <v>41</v>
      </c>
      <c r="P183" s="216" t="s">
        <v>239</v>
      </c>
      <c r="Q183" s="217">
        <f>Q184+Q187+Q194+Q197+Q200+Q211+Q208</f>
        <v>55740</v>
      </c>
      <c r="R183" s="217">
        <f t="shared" ref="R183:S183" si="166">R184+R187+R194+R197+R200+R211+R208</f>
        <v>-950</v>
      </c>
      <c r="S183" s="217">
        <f t="shared" si="166"/>
        <v>54790</v>
      </c>
      <c r="T183" s="217">
        <f t="shared" ref="T183:AB183" si="167">T184+T187+T194+T197+T200+T211+T208</f>
        <v>0</v>
      </c>
      <c r="U183" s="217">
        <f t="shared" si="167"/>
        <v>0</v>
      </c>
      <c r="V183" s="217">
        <f t="shared" si="167"/>
        <v>0</v>
      </c>
      <c r="W183" s="217">
        <f t="shared" si="167"/>
        <v>0</v>
      </c>
      <c r="X183" s="217">
        <f t="shared" si="167"/>
        <v>0</v>
      </c>
      <c r="Y183" s="217">
        <f t="shared" si="167"/>
        <v>0</v>
      </c>
      <c r="Z183" s="217">
        <f t="shared" si="167"/>
        <v>39784</v>
      </c>
      <c r="AA183" s="217">
        <f t="shared" si="167"/>
        <v>59280</v>
      </c>
      <c r="AB183" s="217">
        <f t="shared" si="167"/>
        <v>61100</v>
      </c>
      <c r="AC183" s="217"/>
      <c r="AD183" s="217"/>
    </row>
    <row r="184" spans="1:30" s="118" customFormat="1" ht="20.25" hidden="1" customHeight="1" x14ac:dyDescent="0.25">
      <c r="A184" s="187" t="s">
        <v>346</v>
      </c>
      <c r="B184" s="187"/>
      <c r="C184" s="187"/>
      <c r="D184" s="202" t="s">
        <v>396</v>
      </c>
      <c r="E184" s="202" t="s">
        <v>397</v>
      </c>
      <c r="F184" s="204">
        <f t="shared" si="141"/>
        <v>28000</v>
      </c>
      <c r="G184" s="204">
        <f t="shared" si="142"/>
        <v>0</v>
      </c>
      <c r="H184" s="205">
        <f t="shared" si="143"/>
        <v>42916</v>
      </c>
      <c r="I184" s="128"/>
      <c r="J184" s="135"/>
      <c r="K184" s="135"/>
      <c r="L184" s="135">
        <v>3291</v>
      </c>
      <c r="M184" s="135"/>
      <c r="N184" s="136"/>
      <c r="O184" s="12" t="s">
        <v>41</v>
      </c>
      <c r="P184" s="131" t="s">
        <v>240</v>
      </c>
      <c r="Q184" s="137">
        <f t="shared" ref="Q184:AB185" si="168">Q185</f>
        <v>15000</v>
      </c>
      <c r="R184" s="137">
        <f t="shared" si="168"/>
        <v>-1000</v>
      </c>
      <c r="S184" s="137">
        <f t="shared" si="168"/>
        <v>14000</v>
      </c>
      <c r="T184" s="137">
        <f t="shared" si="168"/>
        <v>0</v>
      </c>
      <c r="U184" s="137">
        <f t="shared" si="168"/>
        <v>0</v>
      </c>
      <c r="V184" s="137">
        <f t="shared" si="168"/>
        <v>0</v>
      </c>
      <c r="W184" s="137">
        <f t="shared" si="168"/>
        <v>0</v>
      </c>
      <c r="X184" s="137">
        <f t="shared" si="168"/>
        <v>0</v>
      </c>
      <c r="Y184" s="137">
        <f t="shared" si="168"/>
        <v>0</v>
      </c>
      <c r="Z184" s="137">
        <f t="shared" si="168"/>
        <v>11916</v>
      </c>
      <c r="AA184" s="137">
        <f t="shared" si="168"/>
        <v>15000</v>
      </c>
      <c r="AB184" s="137">
        <f t="shared" si="168"/>
        <v>16000</v>
      </c>
      <c r="AC184" s="137"/>
      <c r="AD184" s="137"/>
    </row>
    <row r="185" spans="1:30" s="118" customFormat="1" ht="20.25" hidden="1" customHeight="1" x14ac:dyDescent="0.25">
      <c r="A185" s="187" t="s">
        <v>346</v>
      </c>
      <c r="B185" s="187"/>
      <c r="C185" s="187"/>
      <c r="D185" s="187"/>
      <c r="E185" s="202" t="s">
        <v>397</v>
      </c>
      <c r="F185" s="204">
        <f t="shared" si="141"/>
        <v>28000</v>
      </c>
      <c r="G185" s="204">
        <f t="shared" si="142"/>
        <v>0</v>
      </c>
      <c r="H185" s="205">
        <f t="shared" si="143"/>
        <v>42916</v>
      </c>
      <c r="I185" s="128"/>
      <c r="J185" s="135"/>
      <c r="K185" s="135"/>
      <c r="L185" s="135"/>
      <c r="M185" s="198">
        <v>32911</v>
      </c>
      <c r="N185" s="199"/>
      <c r="O185" s="200" t="s">
        <v>41</v>
      </c>
      <c r="P185" s="199" t="s">
        <v>241</v>
      </c>
      <c r="Q185" s="201">
        <f t="shared" si="168"/>
        <v>15000</v>
      </c>
      <c r="R185" s="201">
        <f t="shared" si="168"/>
        <v>-1000</v>
      </c>
      <c r="S185" s="201">
        <f t="shared" si="168"/>
        <v>14000</v>
      </c>
      <c r="T185" s="201">
        <f t="shared" si="168"/>
        <v>0</v>
      </c>
      <c r="U185" s="201">
        <f t="shared" si="168"/>
        <v>0</v>
      </c>
      <c r="V185" s="201">
        <f t="shared" si="168"/>
        <v>0</v>
      </c>
      <c r="W185" s="201">
        <f t="shared" si="168"/>
        <v>0</v>
      </c>
      <c r="X185" s="201">
        <f t="shared" si="168"/>
        <v>0</v>
      </c>
      <c r="Y185" s="201">
        <f t="shared" si="168"/>
        <v>0</v>
      </c>
      <c r="Z185" s="201">
        <f t="shared" si="168"/>
        <v>11916</v>
      </c>
      <c r="AA185" s="201">
        <f t="shared" si="168"/>
        <v>15000</v>
      </c>
      <c r="AB185" s="201">
        <f t="shared" si="168"/>
        <v>16000</v>
      </c>
      <c r="AC185" s="201"/>
      <c r="AD185" s="201"/>
    </row>
    <row r="186" spans="1:30" s="118" customFormat="1" ht="20.25" hidden="1" customHeight="1" x14ac:dyDescent="0.25">
      <c r="A186" s="187" t="s">
        <v>346</v>
      </c>
      <c r="B186" s="187"/>
      <c r="C186" s="187"/>
      <c r="D186" s="187"/>
      <c r="E186" s="187"/>
      <c r="F186" s="204">
        <f t="shared" si="141"/>
        <v>28000</v>
      </c>
      <c r="G186" s="204">
        <f t="shared" si="142"/>
        <v>0</v>
      </c>
      <c r="H186" s="205">
        <f t="shared" si="143"/>
        <v>42916</v>
      </c>
      <c r="I186" s="128"/>
      <c r="J186" s="135"/>
      <c r="K186" s="135"/>
      <c r="L186" s="135"/>
      <c r="M186" s="11"/>
      <c r="N186" s="175">
        <v>329110</v>
      </c>
      <c r="O186" s="176" t="s">
        <v>41</v>
      </c>
      <c r="P186" s="177" t="s">
        <v>241</v>
      </c>
      <c r="Q186" s="178">
        <v>15000</v>
      </c>
      <c r="R186" s="178">
        <f>S186-Q186</f>
        <v>-1000</v>
      </c>
      <c r="S186" s="178">
        <v>14000</v>
      </c>
      <c r="T186" s="178"/>
      <c r="U186" s="178"/>
      <c r="V186" s="178"/>
      <c r="W186" s="178"/>
      <c r="X186" s="178"/>
      <c r="Y186" s="178"/>
      <c r="Z186" s="178">
        <v>11916</v>
      </c>
      <c r="AA186" s="178">
        <f>+Q186</f>
        <v>15000</v>
      </c>
      <c r="AB186" s="178">
        <v>16000</v>
      </c>
      <c r="AC186" s="178"/>
      <c r="AD186" s="178"/>
    </row>
    <row r="187" spans="1:30" s="118" customFormat="1" ht="20.25" hidden="1" customHeight="1" x14ac:dyDescent="0.25">
      <c r="A187" s="187" t="s">
        <v>346</v>
      </c>
      <c r="B187" s="187"/>
      <c r="C187" s="187"/>
      <c r="D187" s="202" t="s">
        <v>396</v>
      </c>
      <c r="E187" s="202" t="s">
        <v>397</v>
      </c>
      <c r="F187" s="204">
        <f t="shared" si="141"/>
        <v>18800</v>
      </c>
      <c r="G187" s="204">
        <f t="shared" si="142"/>
        <v>0</v>
      </c>
      <c r="H187" s="205">
        <f t="shared" si="143"/>
        <v>22561</v>
      </c>
      <c r="I187" s="128"/>
      <c r="J187" s="135"/>
      <c r="K187" s="135"/>
      <c r="L187" s="135">
        <v>3292</v>
      </c>
      <c r="M187" s="135"/>
      <c r="N187" s="136"/>
      <c r="O187" s="12" t="s">
        <v>41</v>
      </c>
      <c r="P187" s="131" t="s">
        <v>242</v>
      </c>
      <c r="Q187" s="137">
        <f>Q188+Q192+Q190</f>
        <v>9400</v>
      </c>
      <c r="R187" s="137">
        <f>R188+R192+R190</f>
        <v>0</v>
      </c>
      <c r="S187" s="137">
        <f>S188+S192+S190</f>
        <v>9400</v>
      </c>
      <c r="T187" s="137">
        <f t="shared" ref="T187:AB187" si="169">T188+T192+T190</f>
        <v>0</v>
      </c>
      <c r="U187" s="137">
        <f t="shared" si="169"/>
        <v>0</v>
      </c>
      <c r="V187" s="137">
        <f t="shared" si="169"/>
        <v>0</v>
      </c>
      <c r="W187" s="137">
        <f t="shared" si="169"/>
        <v>0</v>
      </c>
      <c r="X187" s="137">
        <f t="shared" si="169"/>
        <v>0</v>
      </c>
      <c r="Y187" s="137">
        <f t="shared" si="169"/>
        <v>0</v>
      </c>
      <c r="Z187" s="137">
        <f t="shared" si="169"/>
        <v>3961</v>
      </c>
      <c r="AA187" s="137">
        <f t="shared" si="169"/>
        <v>8600</v>
      </c>
      <c r="AB187" s="137">
        <f t="shared" si="169"/>
        <v>10000</v>
      </c>
      <c r="AC187" s="137"/>
      <c r="AD187" s="137"/>
    </row>
    <row r="188" spans="1:30" s="118" customFormat="1" ht="20.25" hidden="1" customHeight="1" x14ac:dyDescent="0.25">
      <c r="A188" s="187" t="s">
        <v>346</v>
      </c>
      <c r="B188" s="187"/>
      <c r="C188" s="187"/>
      <c r="D188" s="187"/>
      <c r="E188" s="202" t="s">
        <v>397</v>
      </c>
      <c r="F188" s="204">
        <f t="shared" si="141"/>
        <v>7400</v>
      </c>
      <c r="G188" s="204">
        <f t="shared" si="142"/>
        <v>0</v>
      </c>
      <c r="H188" s="205">
        <f t="shared" si="143"/>
        <v>7405</v>
      </c>
      <c r="I188" s="128"/>
      <c r="J188" s="135"/>
      <c r="K188" s="135"/>
      <c r="L188" s="135"/>
      <c r="M188" s="198">
        <v>32921</v>
      </c>
      <c r="N188" s="199"/>
      <c r="O188" s="200" t="s">
        <v>41</v>
      </c>
      <c r="P188" s="199" t="s">
        <v>243</v>
      </c>
      <c r="Q188" s="201">
        <f>Q189</f>
        <v>3700</v>
      </c>
      <c r="R188" s="201">
        <f>R189</f>
        <v>0</v>
      </c>
      <c r="S188" s="201">
        <f>S189</f>
        <v>3700</v>
      </c>
      <c r="T188" s="201">
        <f t="shared" ref="T188:AB188" si="170">T189</f>
        <v>0</v>
      </c>
      <c r="U188" s="201">
        <f t="shared" si="170"/>
        <v>0</v>
      </c>
      <c r="V188" s="201">
        <f t="shared" si="170"/>
        <v>0</v>
      </c>
      <c r="W188" s="201">
        <f t="shared" si="170"/>
        <v>0</v>
      </c>
      <c r="X188" s="201">
        <f t="shared" si="170"/>
        <v>0</v>
      </c>
      <c r="Y188" s="201">
        <f t="shared" si="170"/>
        <v>0</v>
      </c>
      <c r="Z188" s="201">
        <f t="shared" si="170"/>
        <v>1505</v>
      </c>
      <c r="AA188" s="201">
        <f t="shared" si="170"/>
        <v>2900</v>
      </c>
      <c r="AB188" s="201">
        <f t="shared" si="170"/>
        <v>3000</v>
      </c>
      <c r="AC188" s="201"/>
      <c r="AD188" s="201"/>
    </row>
    <row r="189" spans="1:30" s="118" customFormat="1" ht="20.25" hidden="1" customHeight="1" x14ac:dyDescent="0.25">
      <c r="A189" s="187" t="s">
        <v>346</v>
      </c>
      <c r="B189" s="187"/>
      <c r="C189" s="187"/>
      <c r="D189" s="187"/>
      <c r="E189" s="187"/>
      <c r="F189" s="204">
        <f t="shared" si="141"/>
        <v>7400</v>
      </c>
      <c r="G189" s="204">
        <f t="shared" si="142"/>
        <v>0</v>
      </c>
      <c r="H189" s="205">
        <f t="shared" si="143"/>
        <v>7405</v>
      </c>
      <c r="I189" s="128"/>
      <c r="J189" s="135"/>
      <c r="K189" s="135"/>
      <c r="L189" s="135"/>
      <c r="M189" s="11"/>
      <c r="N189" s="175">
        <v>329210</v>
      </c>
      <c r="O189" s="176" t="s">
        <v>41</v>
      </c>
      <c r="P189" s="177" t="s">
        <v>243</v>
      </c>
      <c r="Q189" s="178">
        <f>5700-2000</f>
        <v>3700</v>
      </c>
      <c r="R189" s="178">
        <f>S189-Q189</f>
        <v>0</v>
      </c>
      <c r="S189" s="178">
        <f>5700-2000</f>
        <v>3700</v>
      </c>
      <c r="T189" s="178"/>
      <c r="U189" s="178"/>
      <c r="V189" s="178"/>
      <c r="W189" s="178"/>
      <c r="X189" s="178"/>
      <c r="Y189" s="178"/>
      <c r="Z189" s="178">
        <v>1505</v>
      </c>
      <c r="AA189" s="178">
        <v>2900</v>
      </c>
      <c r="AB189" s="178">
        <v>3000</v>
      </c>
      <c r="AC189" s="178"/>
      <c r="AD189" s="178"/>
    </row>
    <row r="190" spans="1:30" s="118" customFormat="1" ht="20.25" hidden="1" customHeight="1" x14ac:dyDescent="0.25">
      <c r="A190" s="187" t="s">
        <v>346</v>
      </c>
      <c r="B190" s="187"/>
      <c r="C190" s="187"/>
      <c r="D190" s="187"/>
      <c r="E190" s="202" t="s">
        <v>397</v>
      </c>
      <c r="F190" s="204">
        <f t="shared" si="141"/>
        <v>5400</v>
      </c>
      <c r="G190" s="204">
        <f t="shared" si="142"/>
        <v>0</v>
      </c>
      <c r="H190" s="205">
        <f t="shared" si="143"/>
        <v>8065</v>
      </c>
      <c r="I190" s="128"/>
      <c r="J190" s="135"/>
      <c r="K190" s="135"/>
      <c r="L190" s="135"/>
      <c r="M190" s="198">
        <v>32922</v>
      </c>
      <c r="N190" s="199"/>
      <c r="O190" s="200" t="s">
        <v>41</v>
      </c>
      <c r="P190" s="199" t="s">
        <v>244</v>
      </c>
      <c r="Q190" s="201">
        <f>Q191</f>
        <v>2700</v>
      </c>
      <c r="R190" s="201">
        <f>R191</f>
        <v>0</v>
      </c>
      <c r="S190" s="201">
        <f>S191</f>
        <v>2700</v>
      </c>
      <c r="T190" s="201">
        <f t="shared" ref="T190:AB190" si="171">T191</f>
        <v>0</v>
      </c>
      <c r="U190" s="201">
        <f t="shared" si="171"/>
        <v>0</v>
      </c>
      <c r="V190" s="201">
        <f t="shared" si="171"/>
        <v>0</v>
      </c>
      <c r="W190" s="201">
        <f t="shared" si="171"/>
        <v>0</v>
      </c>
      <c r="X190" s="201">
        <f t="shared" si="171"/>
        <v>0</v>
      </c>
      <c r="Y190" s="201">
        <f t="shared" si="171"/>
        <v>0</v>
      </c>
      <c r="Z190" s="201">
        <f t="shared" si="171"/>
        <v>1365</v>
      </c>
      <c r="AA190" s="201">
        <f t="shared" si="171"/>
        <v>2700</v>
      </c>
      <c r="AB190" s="201">
        <f t="shared" si="171"/>
        <v>4000</v>
      </c>
      <c r="AC190" s="201"/>
      <c r="AD190" s="201"/>
    </row>
    <row r="191" spans="1:30" s="118" customFormat="1" ht="20.25" hidden="1" customHeight="1" x14ac:dyDescent="0.25">
      <c r="A191" s="187" t="s">
        <v>346</v>
      </c>
      <c r="B191" s="187"/>
      <c r="C191" s="187"/>
      <c r="D191" s="187"/>
      <c r="E191" s="187"/>
      <c r="F191" s="204">
        <f t="shared" si="141"/>
        <v>5400</v>
      </c>
      <c r="G191" s="204">
        <f t="shared" si="142"/>
        <v>0</v>
      </c>
      <c r="H191" s="205">
        <f t="shared" si="143"/>
        <v>8065</v>
      </c>
      <c r="I191" s="128"/>
      <c r="J191" s="135"/>
      <c r="K191" s="135"/>
      <c r="L191" s="135"/>
      <c r="M191" s="11"/>
      <c r="N191" s="175">
        <v>329220</v>
      </c>
      <c r="O191" s="176" t="s">
        <v>41</v>
      </c>
      <c r="P191" s="177" t="s">
        <v>244</v>
      </c>
      <c r="Q191" s="178">
        <v>2700</v>
      </c>
      <c r="R191" s="178">
        <f>S191-Q191</f>
        <v>0</v>
      </c>
      <c r="S191" s="178">
        <v>2700</v>
      </c>
      <c r="T191" s="178"/>
      <c r="U191" s="178"/>
      <c r="V191" s="178"/>
      <c r="W191" s="178"/>
      <c r="X191" s="178"/>
      <c r="Y191" s="178"/>
      <c r="Z191" s="178">
        <v>1365</v>
      </c>
      <c r="AA191" s="178">
        <v>2700</v>
      </c>
      <c r="AB191" s="178">
        <v>4000</v>
      </c>
      <c r="AC191" s="178"/>
      <c r="AD191" s="178"/>
    </row>
    <row r="192" spans="1:30" s="118" customFormat="1" ht="20.25" hidden="1" customHeight="1" x14ac:dyDescent="0.25">
      <c r="A192" s="187" t="s">
        <v>346</v>
      </c>
      <c r="B192" s="187"/>
      <c r="C192" s="187"/>
      <c r="D192" s="187"/>
      <c r="E192" s="202" t="s">
        <v>397</v>
      </c>
      <c r="F192" s="204">
        <f t="shared" si="141"/>
        <v>6000</v>
      </c>
      <c r="G192" s="204">
        <f t="shared" si="142"/>
        <v>0</v>
      </c>
      <c r="H192" s="205">
        <f t="shared" si="143"/>
        <v>7091</v>
      </c>
      <c r="I192" s="128"/>
      <c r="J192" s="135"/>
      <c r="K192" s="135"/>
      <c r="L192" s="135"/>
      <c r="M192" s="198">
        <v>32923</v>
      </c>
      <c r="N192" s="199"/>
      <c r="O192" s="200" t="s">
        <v>41</v>
      </c>
      <c r="P192" s="199" t="s">
        <v>245</v>
      </c>
      <c r="Q192" s="201">
        <f>Q193</f>
        <v>3000</v>
      </c>
      <c r="R192" s="201">
        <f>R193</f>
        <v>0</v>
      </c>
      <c r="S192" s="201">
        <f>S193</f>
        <v>3000</v>
      </c>
      <c r="T192" s="201">
        <f t="shared" ref="T192:AB192" si="172">T193</f>
        <v>0</v>
      </c>
      <c r="U192" s="201">
        <f t="shared" si="172"/>
        <v>0</v>
      </c>
      <c r="V192" s="201">
        <f t="shared" si="172"/>
        <v>0</v>
      </c>
      <c r="W192" s="201">
        <f t="shared" si="172"/>
        <v>0</v>
      </c>
      <c r="X192" s="201">
        <f t="shared" si="172"/>
        <v>0</v>
      </c>
      <c r="Y192" s="201">
        <f t="shared" si="172"/>
        <v>0</v>
      </c>
      <c r="Z192" s="201">
        <f t="shared" si="172"/>
        <v>1091</v>
      </c>
      <c r="AA192" s="201">
        <f t="shared" si="172"/>
        <v>3000</v>
      </c>
      <c r="AB192" s="201">
        <f t="shared" si="172"/>
        <v>3000</v>
      </c>
      <c r="AC192" s="201"/>
      <c r="AD192" s="201"/>
    </row>
    <row r="193" spans="1:30" s="118" customFormat="1" ht="20.25" hidden="1" customHeight="1" x14ac:dyDescent="0.25">
      <c r="A193" s="187" t="s">
        <v>346</v>
      </c>
      <c r="B193" s="187"/>
      <c r="C193" s="187"/>
      <c r="D193" s="187"/>
      <c r="E193" s="187"/>
      <c r="F193" s="204">
        <f t="shared" si="141"/>
        <v>6000</v>
      </c>
      <c r="G193" s="204">
        <f t="shared" si="142"/>
        <v>0</v>
      </c>
      <c r="H193" s="205">
        <f t="shared" si="143"/>
        <v>7091</v>
      </c>
      <c r="I193" s="128"/>
      <c r="J193" s="135"/>
      <c r="K193" s="135"/>
      <c r="L193" s="135"/>
      <c r="M193" s="11"/>
      <c r="N193" s="175">
        <v>329230</v>
      </c>
      <c r="O193" s="176" t="s">
        <v>41</v>
      </c>
      <c r="P193" s="177" t="s">
        <v>245</v>
      </c>
      <c r="Q193" s="178">
        <v>3000</v>
      </c>
      <c r="R193" s="178">
        <f>S193-Q193</f>
        <v>0</v>
      </c>
      <c r="S193" s="178">
        <v>3000</v>
      </c>
      <c r="T193" s="178"/>
      <c r="U193" s="178"/>
      <c r="V193" s="178"/>
      <c r="W193" s="178"/>
      <c r="X193" s="178"/>
      <c r="Y193" s="178"/>
      <c r="Z193" s="178">
        <v>1091</v>
      </c>
      <c r="AA193" s="178">
        <f>+Q193</f>
        <v>3000</v>
      </c>
      <c r="AB193" s="178">
        <v>3000</v>
      </c>
      <c r="AC193" s="178"/>
      <c r="AD193" s="178"/>
    </row>
    <row r="194" spans="1:30" s="118" customFormat="1" ht="20.25" hidden="1" customHeight="1" x14ac:dyDescent="0.25">
      <c r="A194" s="187" t="s">
        <v>346</v>
      </c>
      <c r="B194" s="187"/>
      <c r="C194" s="187"/>
      <c r="D194" s="202" t="s">
        <v>396</v>
      </c>
      <c r="E194" s="202" t="s">
        <v>397</v>
      </c>
      <c r="F194" s="204">
        <f t="shared" si="141"/>
        <v>21500</v>
      </c>
      <c r="G194" s="204">
        <f t="shared" si="142"/>
        <v>0</v>
      </c>
      <c r="H194" s="205">
        <f t="shared" si="143"/>
        <v>30742</v>
      </c>
      <c r="I194" s="128"/>
      <c r="J194" s="135"/>
      <c r="K194" s="135"/>
      <c r="L194" s="135">
        <v>3293</v>
      </c>
      <c r="M194" s="135"/>
      <c r="N194" s="136"/>
      <c r="O194" s="12" t="s">
        <v>41</v>
      </c>
      <c r="P194" s="131" t="s">
        <v>246</v>
      </c>
      <c r="Q194" s="137">
        <f t="shared" ref="Q194:AB195" si="173">Q195</f>
        <v>12000</v>
      </c>
      <c r="R194" s="137">
        <f t="shared" si="173"/>
        <v>-1250</v>
      </c>
      <c r="S194" s="137">
        <f t="shared" si="173"/>
        <v>10750</v>
      </c>
      <c r="T194" s="137">
        <f t="shared" si="173"/>
        <v>0</v>
      </c>
      <c r="U194" s="137">
        <f t="shared" si="173"/>
        <v>0</v>
      </c>
      <c r="V194" s="137">
        <f t="shared" si="173"/>
        <v>0</v>
      </c>
      <c r="W194" s="137">
        <f t="shared" si="173"/>
        <v>0</v>
      </c>
      <c r="X194" s="137">
        <f t="shared" si="173"/>
        <v>0</v>
      </c>
      <c r="Y194" s="137">
        <f t="shared" si="173"/>
        <v>0</v>
      </c>
      <c r="Z194" s="137">
        <f t="shared" si="173"/>
        <v>6762</v>
      </c>
      <c r="AA194" s="137">
        <f t="shared" si="173"/>
        <v>11980</v>
      </c>
      <c r="AB194" s="137">
        <f t="shared" si="173"/>
        <v>12000</v>
      </c>
      <c r="AC194" s="137"/>
      <c r="AD194" s="137"/>
    </row>
    <row r="195" spans="1:30" s="118" customFormat="1" ht="20.25" hidden="1" customHeight="1" x14ac:dyDescent="0.25">
      <c r="A195" s="187" t="s">
        <v>346</v>
      </c>
      <c r="B195" s="187"/>
      <c r="C195" s="187"/>
      <c r="D195" s="187"/>
      <c r="E195" s="202" t="s">
        <v>397</v>
      </c>
      <c r="F195" s="204">
        <f t="shared" si="141"/>
        <v>21500</v>
      </c>
      <c r="G195" s="204">
        <f t="shared" si="142"/>
        <v>0</v>
      </c>
      <c r="H195" s="205">
        <f t="shared" si="143"/>
        <v>30742</v>
      </c>
      <c r="I195" s="128"/>
      <c r="J195" s="135"/>
      <c r="K195" s="135"/>
      <c r="L195" s="135"/>
      <c r="M195" s="198">
        <v>32931</v>
      </c>
      <c r="N195" s="199"/>
      <c r="O195" s="200" t="s">
        <v>41</v>
      </c>
      <c r="P195" s="199" t="s">
        <v>246</v>
      </c>
      <c r="Q195" s="201">
        <f t="shared" si="173"/>
        <v>12000</v>
      </c>
      <c r="R195" s="201">
        <f t="shared" si="173"/>
        <v>-1250</v>
      </c>
      <c r="S195" s="201">
        <f t="shared" si="173"/>
        <v>10750</v>
      </c>
      <c r="T195" s="201">
        <f t="shared" si="173"/>
        <v>0</v>
      </c>
      <c r="U195" s="201">
        <f t="shared" si="173"/>
        <v>0</v>
      </c>
      <c r="V195" s="201">
        <f t="shared" si="173"/>
        <v>0</v>
      </c>
      <c r="W195" s="201">
        <f t="shared" si="173"/>
        <v>0</v>
      </c>
      <c r="X195" s="201">
        <f t="shared" si="173"/>
        <v>0</v>
      </c>
      <c r="Y195" s="201">
        <f t="shared" si="173"/>
        <v>0</v>
      </c>
      <c r="Z195" s="201">
        <f t="shared" si="173"/>
        <v>6762</v>
      </c>
      <c r="AA195" s="201">
        <f t="shared" si="173"/>
        <v>11980</v>
      </c>
      <c r="AB195" s="201">
        <f t="shared" si="173"/>
        <v>12000</v>
      </c>
      <c r="AC195" s="201"/>
      <c r="AD195" s="201"/>
    </row>
    <row r="196" spans="1:30" s="118" customFormat="1" ht="20.25" hidden="1" customHeight="1" x14ac:dyDescent="0.25">
      <c r="A196" s="187" t="s">
        <v>346</v>
      </c>
      <c r="B196" s="187"/>
      <c r="C196" s="187"/>
      <c r="D196" s="187"/>
      <c r="E196" s="187"/>
      <c r="F196" s="204">
        <f t="shared" si="141"/>
        <v>21500</v>
      </c>
      <c r="G196" s="204">
        <f t="shared" si="142"/>
        <v>0</v>
      </c>
      <c r="H196" s="205">
        <f t="shared" si="143"/>
        <v>30742</v>
      </c>
      <c r="I196" s="128"/>
      <c r="J196" s="135"/>
      <c r="K196" s="135"/>
      <c r="L196" s="135"/>
      <c r="M196" s="11"/>
      <c r="N196" s="175">
        <v>329310</v>
      </c>
      <c r="O196" s="176" t="s">
        <v>41</v>
      </c>
      <c r="P196" s="177" t="s">
        <v>246</v>
      </c>
      <c r="Q196" s="178">
        <v>12000</v>
      </c>
      <c r="R196" s="178">
        <f>S196-Q196</f>
        <v>-1250</v>
      </c>
      <c r="S196" s="178">
        <v>10750</v>
      </c>
      <c r="T196" s="178"/>
      <c r="U196" s="178"/>
      <c r="V196" s="178"/>
      <c r="W196" s="178"/>
      <c r="X196" s="178"/>
      <c r="Y196" s="178"/>
      <c r="Z196" s="178">
        <v>6762</v>
      </c>
      <c r="AA196" s="178">
        <v>11980</v>
      </c>
      <c r="AB196" s="178">
        <v>12000</v>
      </c>
      <c r="AC196" s="178"/>
      <c r="AD196" s="178"/>
    </row>
    <row r="197" spans="1:30" s="118" customFormat="1" ht="20.25" hidden="1" customHeight="1" x14ac:dyDescent="0.25">
      <c r="A197" s="187" t="s">
        <v>346</v>
      </c>
      <c r="B197" s="187"/>
      <c r="C197" s="187"/>
      <c r="D197" s="202" t="s">
        <v>396</v>
      </c>
      <c r="E197" s="202" t="s">
        <v>397</v>
      </c>
      <c r="F197" s="204">
        <f t="shared" si="141"/>
        <v>4000</v>
      </c>
      <c r="G197" s="204">
        <f t="shared" si="142"/>
        <v>0</v>
      </c>
      <c r="H197" s="205">
        <f t="shared" si="143"/>
        <v>6226</v>
      </c>
      <c r="I197" s="128"/>
      <c r="J197" s="135"/>
      <c r="K197" s="135"/>
      <c r="L197" s="135">
        <v>3294</v>
      </c>
      <c r="M197" s="135"/>
      <c r="N197" s="136"/>
      <c r="O197" s="12" t="s">
        <v>41</v>
      </c>
      <c r="P197" s="131" t="s">
        <v>247</v>
      </c>
      <c r="Q197" s="137">
        <f t="shared" ref="Q197:AB198" si="174">Q198</f>
        <v>2000</v>
      </c>
      <c r="R197" s="137">
        <f t="shared" si="174"/>
        <v>0</v>
      </c>
      <c r="S197" s="137">
        <f t="shared" si="174"/>
        <v>2000</v>
      </c>
      <c r="T197" s="137">
        <f t="shared" si="174"/>
        <v>0</v>
      </c>
      <c r="U197" s="137">
        <f t="shared" si="174"/>
        <v>0</v>
      </c>
      <c r="V197" s="137">
        <f t="shared" si="174"/>
        <v>0</v>
      </c>
      <c r="W197" s="137">
        <f t="shared" si="174"/>
        <v>0</v>
      </c>
      <c r="X197" s="137">
        <f t="shared" si="174"/>
        <v>0</v>
      </c>
      <c r="Y197" s="137">
        <f t="shared" si="174"/>
        <v>0</v>
      </c>
      <c r="Z197" s="137">
        <f t="shared" si="174"/>
        <v>1726</v>
      </c>
      <c r="AA197" s="137">
        <f t="shared" si="174"/>
        <v>2000</v>
      </c>
      <c r="AB197" s="137">
        <f t="shared" si="174"/>
        <v>2500</v>
      </c>
      <c r="AC197" s="137"/>
      <c r="AD197" s="137"/>
    </row>
    <row r="198" spans="1:30" s="118" customFormat="1" ht="20.25" hidden="1" customHeight="1" x14ac:dyDescent="0.25">
      <c r="A198" s="187" t="s">
        <v>346</v>
      </c>
      <c r="B198" s="187"/>
      <c r="C198" s="187"/>
      <c r="D198" s="187"/>
      <c r="E198" s="202" t="s">
        <v>397</v>
      </c>
      <c r="F198" s="204">
        <f t="shared" si="141"/>
        <v>4000</v>
      </c>
      <c r="G198" s="204">
        <f t="shared" si="142"/>
        <v>0</v>
      </c>
      <c r="H198" s="205">
        <f t="shared" si="143"/>
        <v>6226</v>
      </c>
      <c r="I198" s="128"/>
      <c r="J198" s="135"/>
      <c r="K198" s="135"/>
      <c r="L198" s="135"/>
      <c r="M198" s="198">
        <v>32941</v>
      </c>
      <c r="N198" s="199"/>
      <c r="O198" s="200" t="s">
        <v>41</v>
      </c>
      <c r="P198" s="199" t="s">
        <v>248</v>
      </c>
      <c r="Q198" s="201">
        <f t="shared" si="174"/>
        <v>2000</v>
      </c>
      <c r="R198" s="201">
        <f t="shared" si="174"/>
        <v>0</v>
      </c>
      <c r="S198" s="201">
        <f t="shared" si="174"/>
        <v>2000</v>
      </c>
      <c r="T198" s="201">
        <f t="shared" si="174"/>
        <v>0</v>
      </c>
      <c r="U198" s="201">
        <f t="shared" si="174"/>
        <v>0</v>
      </c>
      <c r="V198" s="201">
        <f t="shared" si="174"/>
        <v>0</v>
      </c>
      <c r="W198" s="201">
        <f t="shared" si="174"/>
        <v>0</v>
      </c>
      <c r="X198" s="201">
        <f t="shared" si="174"/>
        <v>0</v>
      </c>
      <c r="Y198" s="201">
        <f t="shared" si="174"/>
        <v>0</v>
      </c>
      <c r="Z198" s="201">
        <f t="shared" si="174"/>
        <v>1726</v>
      </c>
      <c r="AA198" s="201">
        <f t="shared" si="174"/>
        <v>2000</v>
      </c>
      <c r="AB198" s="201">
        <f t="shared" si="174"/>
        <v>2500</v>
      </c>
      <c r="AC198" s="201"/>
      <c r="AD198" s="201"/>
    </row>
    <row r="199" spans="1:30" s="118" customFormat="1" ht="20.25" hidden="1" customHeight="1" x14ac:dyDescent="0.25">
      <c r="A199" s="187" t="s">
        <v>346</v>
      </c>
      <c r="B199" s="187"/>
      <c r="C199" s="187"/>
      <c r="D199" s="187"/>
      <c r="E199" s="187"/>
      <c r="F199" s="204">
        <f t="shared" si="141"/>
        <v>4000</v>
      </c>
      <c r="G199" s="204">
        <f t="shared" si="142"/>
        <v>0</v>
      </c>
      <c r="H199" s="205">
        <f t="shared" si="143"/>
        <v>6226</v>
      </c>
      <c r="I199" s="128"/>
      <c r="J199" s="135"/>
      <c r="K199" s="135"/>
      <c r="L199" s="135"/>
      <c r="M199" s="11"/>
      <c r="N199" s="175">
        <v>329410</v>
      </c>
      <c r="O199" s="176" t="s">
        <v>41</v>
      </c>
      <c r="P199" s="177" t="s">
        <v>248</v>
      </c>
      <c r="Q199" s="178">
        <v>2000</v>
      </c>
      <c r="R199" s="178">
        <f>S199-Q199</f>
        <v>0</v>
      </c>
      <c r="S199" s="178">
        <v>2000</v>
      </c>
      <c r="T199" s="178"/>
      <c r="U199" s="178"/>
      <c r="V199" s="178"/>
      <c r="W199" s="178"/>
      <c r="X199" s="178"/>
      <c r="Y199" s="178"/>
      <c r="Z199" s="178">
        <v>1726</v>
      </c>
      <c r="AA199" s="178">
        <f>+Q199</f>
        <v>2000</v>
      </c>
      <c r="AB199" s="178">
        <v>2500</v>
      </c>
      <c r="AC199" s="178"/>
      <c r="AD199" s="178"/>
    </row>
    <row r="200" spans="1:30" s="118" customFormat="1" ht="20.25" hidden="1" customHeight="1" x14ac:dyDescent="0.25">
      <c r="A200" s="187" t="s">
        <v>346</v>
      </c>
      <c r="B200" s="187"/>
      <c r="C200" s="187"/>
      <c r="D200" s="202" t="s">
        <v>396</v>
      </c>
      <c r="E200" s="202" t="s">
        <v>397</v>
      </c>
      <c r="F200" s="204">
        <f t="shared" ref="F200:F266" si="175">+Q200+R200+S200</f>
        <v>22000</v>
      </c>
      <c r="G200" s="204">
        <f t="shared" ref="G200:G266" si="176">+T200+U200+V200+W200+X200+Y200</f>
        <v>0</v>
      </c>
      <c r="H200" s="205">
        <f t="shared" ref="H200:H266" si="177">+Z200+AA200+AB200+AC200+AD200</f>
        <v>30478</v>
      </c>
      <c r="I200" s="128"/>
      <c r="J200" s="135"/>
      <c r="K200" s="135"/>
      <c r="L200" s="135">
        <v>3295</v>
      </c>
      <c r="M200" s="135"/>
      <c r="N200" s="136"/>
      <c r="O200" s="12" t="s">
        <v>41</v>
      </c>
      <c r="P200" s="131" t="s">
        <v>249</v>
      </c>
      <c r="Q200" s="137">
        <f t="shared" ref="Q200:S200" si="178">Q203+Q205+Q201</f>
        <v>11000</v>
      </c>
      <c r="R200" s="137">
        <f t="shared" si="178"/>
        <v>0</v>
      </c>
      <c r="S200" s="137">
        <f t="shared" si="178"/>
        <v>11000</v>
      </c>
      <c r="T200" s="137">
        <f t="shared" ref="T200:AB200" si="179">T203+T205+T201</f>
        <v>0</v>
      </c>
      <c r="U200" s="137">
        <f t="shared" si="179"/>
        <v>0</v>
      </c>
      <c r="V200" s="137">
        <f t="shared" si="179"/>
        <v>0</v>
      </c>
      <c r="W200" s="137">
        <f t="shared" si="179"/>
        <v>0</v>
      </c>
      <c r="X200" s="137">
        <f t="shared" si="179"/>
        <v>0</v>
      </c>
      <c r="Y200" s="137">
        <f t="shared" si="179"/>
        <v>0</v>
      </c>
      <c r="Z200" s="137">
        <f t="shared" si="179"/>
        <v>8478</v>
      </c>
      <c r="AA200" s="137">
        <f t="shared" si="179"/>
        <v>11000</v>
      </c>
      <c r="AB200" s="137">
        <f t="shared" si="179"/>
        <v>11000</v>
      </c>
      <c r="AC200" s="137"/>
      <c r="AD200" s="137"/>
    </row>
    <row r="201" spans="1:30" s="118" customFormat="1" ht="20.25" hidden="1" customHeight="1" x14ac:dyDescent="0.25">
      <c r="A201" s="187" t="s">
        <v>346</v>
      </c>
      <c r="B201" s="187"/>
      <c r="C201" s="187"/>
      <c r="D201" s="187"/>
      <c r="E201" s="202" t="s">
        <v>397</v>
      </c>
      <c r="F201" s="204">
        <f t="shared" si="175"/>
        <v>1000</v>
      </c>
      <c r="G201" s="204">
        <f t="shared" si="176"/>
        <v>0</v>
      </c>
      <c r="H201" s="205">
        <f t="shared" si="177"/>
        <v>1000</v>
      </c>
      <c r="I201" s="128"/>
      <c r="J201" s="135"/>
      <c r="K201" s="135"/>
      <c r="L201" s="135"/>
      <c r="M201" s="198">
        <v>32952</v>
      </c>
      <c r="N201" s="199"/>
      <c r="O201" s="200" t="s">
        <v>41</v>
      </c>
      <c r="P201" s="199" t="s">
        <v>250</v>
      </c>
      <c r="Q201" s="201">
        <f t="shared" ref="Q201:R201" si="180">Q202</f>
        <v>500</v>
      </c>
      <c r="R201" s="201">
        <f t="shared" si="180"/>
        <v>0</v>
      </c>
      <c r="S201" s="201">
        <f>S202</f>
        <v>500</v>
      </c>
      <c r="T201" s="201">
        <f t="shared" ref="T201:AB201" si="181">T202</f>
        <v>0</v>
      </c>
      <c r="U201" s="201">
        <f t="shared" si="181"/>
        <v>0</v>
      </c>
      <c r="V201" s="201">
        <f t="shared" si="181"/>
        <v>0</v>
      </c>
      <c r="W201" s="201">
        <f t="shared" si="181"/>
        <v>0</v>
      </c>
      <c r="X201" s="201">
        <f t="shared" si="181"/>
        <v>0</v>
      </c>
      <c r="Y201" s="201">
        <f t="shared" si="181"/>
        <v>0</v>
      </c>
      <c r="Z201" s="201">
        <f t="shared" si="181"/>
        <v>0</v>
      </c>
      <c r="AA201" s="201">
        <f t="shared" si="181"/>
        <v>500</v>
      </c>
      <c r="AB201" s="201">
        <f t="shared" si="181"/>
        <v>500</v>
      </c>
      <c r="AC201" s="201"/>
      <c r="AD201" s="201"/>
    </row>
    <row r="202" spans="1:30" s="118" customFormat="1" ht="20.25" hidden="1" customHeight="1" x14ac:dyDescent="0.2">
      <c r="A202" s="187" t="s">
        <v>346</v>
      </c>
      <c r="B202" s="187"/>
      <c r="C202" s="187"/>
      <c r="D202" s="187"/>
      <c r="E202" s="187"/>
      <c r="F202" s="204">
        <f t="shared" si="175"/>
        <v>1000</v>
      </c>
      <c r="G202" s="204">
        <f t="shared" si="176"/>
        <v>0</v>
      </c>
      <c r="H202" s="205">
        <f t="shared" si="177"/>
        <v>1000</v>
      </c>
      <c r="I202" s="128"/>
      <c r="J202" s="135"/>
      <c r="K202" s="135"/>
      <c r="L202" s="135"/>
      <c r="M202" s="165"/>
      <c r="N202" s="175">
        <v>329520</v>
      </c>
      <c r="O202" s="176" t="s">
        <v>41</v>
      </c>
      <c r="P202" s="177" t="s">
        <v>250</v>
      </c>
      <c r="Q202" s="178">
        <v>500</v>
      </c>
      <c r="R202" s="178">
        <f>S202-Q202</f>
        <v>0</v>
      </c>
      <c r="S202" s="178">
        <v>500</v>
      </c>
      <c r="T202" s="178"/>
      <c r="U202" s="178"/>
      <c r="V202" s="178"/>
      <c r="W202" s="178"/>
      <c r="X202" s="178"/>
      <c r="Y202" s="178"/>
      <c r="Z202" s="178">
        <v>0</v>
      </c>
      <c r="AA202" s="178">
        <f>+Q202</f>
        <v>500</v>
      </c>
      <c r="AB202" s="178">
        <v>500</v>
      </c>
      <c r="AC202" s="178"/>
      <c r="AD202" s="178"/>
    </row>
    <row r="203" spans="1:30" s="118" customFormat="1" ht="25.5" hidden="1" customHeight="1" x14ac:dyDescent="0.25">
      <c r="A203" s="187" t="s">
        <v>346</v>
      </c>
      <c r="B203" s="187"/>
      <c r="C203" s="187"/>
      <c r="D203" s="187"/>
      <c r="E203" s="202" t="s">
        <v>397</v>
      </c>
      <c r="F203" s="204">
        <f t="shared" si="175"/>
        <v>10000</v>
      </c>
      <c r="G203" s="204">
        <f t="shared" si="176"/>
        <v>0</v>
      </c>
      <c r="H203" s="205">
        <f t="shared" si="177"/>
        <v>14032</v>
      </c>
      <c r="I203" s="128"/>
      <c r="J203" s="135"/>
      <c r="K203" s="135"/>
      <c r="L203" s="135"/>
      <c r="M203" s="198">
        <v>32955</v>
      </c>
      <c r="N203" s="199"/>
      <c r="O203" s="200" t="s">
        <v>41</v>
      </c>
      <c r="P203" s="199" t="s">
        <v>251</v>
      </c>
      <c r="Q203" s="201">
        <f>Q204</f>
        <v>5000</v>
      </c>
      <c r="R203" s="201">
        <f>R204</f>
        <v>0</v>
      </c>
      <c r="S203" s="201">
        <f>S204</f>
        <v>5000</v>
      </c>
      <c r="T203" s="201">
        <f t="shared" ref="T203:AB203" si="182">T204</f>
        <v>0</v>
      </c>
      <c r="U203" s="201">
        <f t="shared" si="182"/>
        <v>0</v>
      </c>
      <c r="V203" s="201">
        <f t="shared" si="182"/>
        <v>0</v>
      </c>
      <c r="W203" s="201">
        <f t="shared" si="182"/>
        <v>0</v>
      </c>
      <c r="X203" s="201">
        <f t="shared" si="182"/>
        <v>0</v>
      </c>
      <c r="Y203" s="201">
        <f t="shared" si="182"/>
        <v>0</v>
      </c>
      <c r="Z203" s="201">
        <f t="shared" si="182"/>
        <v>4032</v>
      </c>
      <c r="AA203" s="201">
        <f t="shared" si="182"/>
        <v>5000</v>
      </c>
      <c r="AB203" s="201">
        <f t="shared" si="182"/>
        <v>5000</v>
      </c>
      <c r="AC203" s="201"/>
      <c r="AD203" s="201"/>
    </row>
    <row r="204" spans="1:30" s="118" customFormat="1" ht="20.25" hidden="1" customHeight="1" x14ac:dyDescent="0.25">
      <c r="A204" s="187" t="s">
        <v>346</v>
      </c>
      <c r="B204" s="187"/>
      <c r="C204" s="187"/>
      <c r="D204" s="187"/>
      <c r="E204" s="187"/>
      <c r="F204" s="204">
        <f t="shared" si="175"/>
        <v>10000</v>
      </c>
      <c r="G204" s="204">
        <f t="shared" si="176"/>
        <v>0</v>
      </c>
      <c r="H204" s="205">
        <f t="shared" si="177"/>
        <v>14032</v>
      </c>
      <c r="I204" s="128"/>
      <c r="J204" s="135"/>
      <c r="K204" s="135"/>
      <c r="L204" s="135"/>
      <c r="M204" s="11"/>
      <c r="N204" s="175">
        <v>329550</v>
      </c>
      <c r="O204" s="176" t="s">
        <v>41</v>
      </c>
      <c r="P204" s="177" t="s">
        <v>251</v>
      </c>
      <c r="Q204" s="178">
        <v>5000</v>
      </c>
      <c r="R204" s="178">
        <f>S204-Q204</f>
        <v>0</v>
      </c>
      <c r="S204" s="178">
        <v>5000</v>
      </c>
      <c r="T204" s="178"/>
      <c r="U204" s="178"/>
      <c r="V204" s="178"/>
      <c r="W204" s="178"/>
      <c r="X204" s="178"/>
      <c r="Y204" s="178"/>
      <c r="Z204" s="178">
        <v>4032</v>
      </c>
      <c r="AA204" s="178">
        <f>+Q204</f>
        <v>5000</v>
      </c>
      <c r="AB204" s="178">
        <v>5000</v>
      </c>
      <c r="AC204" s="178"/>
      <c r="AD204" s="178"/>
    </row>
    <row r="205" spans="1:30" s="118" customFormat="1" ht="20.25" hidden="1" customHeight="1" x14ac:dyDescent="0.25">
      <c r="A205" s="187" t="s">
        <v>346</v>
      </c>
      <c r="B205" s="187"/>
      <c r="C205" s="187"/>
      <c r="D205" s="187"/>
      <c r="E205" s="202" t="s">
        <v>397</v>
      </c>
      <c r="F205" s="204">
        <f t="shared" si="175"/>
        <v>11000</v>
      </c>
      <c r="G205" s="204">
        <f t="shared" si="176"/>
        <v>0</v>
      </c>
      <c r="H205" s="205">
        <f t="shared" si="177"/>
        <v>15446</v>
      </c>
      <c r="I205" s="128"/>
      <c r="J205" s="135"/>
      <c r="K205" s="135"/>
      <c r="L205" s="135"/>
      <c r="M205" s="198">
        <v>32959</v>
      </c>
      <c r="N205" s="199"/>
      <c r="O205" s="200" t="s">
        <v>41</v>
      </c>
      <c r="P205" s="199" t="s">
        <v>252</v>
      </c>
      <c r="Q205" s="201">
        <f>Q206+Q207</f>
        <v>5500</v>
      </c>
      <c r="R205" s="201">
        <f>R206+R207</f>
        <v>0</v>
      </c>
      <c r="S205" s="201">
        <f>S206+S207</f>
        <v>5500</v>
      </c>
      <c r="T205" s="201">
        <f t="shared" ref="T205:AB205" si="183">T206+T207</f>
        <v>0</v>
      </c>
      <c r="U205" s="201">
        <f t="shared" si="183"/>
        <v>0</v>
      </c>
      <c r="V205" s="201">
        <f t="shared" si="183"/>
        <v>0</v>
      </c>
      <c r="W205" s="201">
        <f t="shared" si="183"/>
        <v>0</v>
      </c>
      <c r="X205" s="201">
        <f t="shared" si="183"/>
        <v>0</v>
      </c>
      <c r="Y205" s="201">
        <f t="shared" si="183"/>
        <v>0</v>
      </c>
      <c r="Z205" s="201">
        <f t="shared" si="183"/>
        <v>4446</v>
      </c>
      <c r="AA205" s="201">
        <f t="shared" si="183"/>
        <v>5500</v>
      </c>
      <c r="AB205" s="201">
        <f t="shared" si="183"/>
        <v>5500</v>
      </c>
      <c r="AC205" s="201"/>
      <c r="AD205" s="201"/>
    </row>
    <row r="206" spans="1:30" s="118" customFormat="1" ht="20.25" hidden="1" customHeight="1" x14ac:dyDescent="0.25">
      <c r="A206" s="187" t="s">
        <v>346</v>
      </c>
      <c r="B206" s="187"/>
      <c r="C206" s="187"/>
      <c r="D206" s="187"/>
      <c r="E206" s="187"/>
      <c r="F206" s="204">
        <f t="shared" si="175"/>
        <v>6600</v>
      </c>
      <c r="G206" s="204">
        <f t="shared" si="176"/>
        <v>0</v>
      </c>
      <c r="H206" s="205">
        <f t="shared" si="177"/>
        <v>9517</v>
      </c>
      <c r="I206" s="128"/>
      <c r="J206" s="135"/>
      <c r="K206" s="135"/>
      <c r="L206" s="135"/>
      <c r="M206" s="11"/>
      <c r="N206" s="175">
        <v>329590</v>
      </c>
      <c r="O206" s="176" t="s">
        <v>41</v>
      </c>
      <c r="P206" s="177" t="s">
        <v>253</v>
      </c>
      <c r="Q206" s="178">
        <v>3300</v>
      </c>
      <c r="R206" s="178">
        <f>S206-Q206</f>
        <v>0</v>
      </c>
      <c r="S206" s="178">
        <v>3300</v>
      </c>
      <c r="T206" s="178"/>
      <c r="U206" s="178"/>
      <c r="V206" s="178"/>
      <c r="W206" s="178"/>
      <c r="X206" s="178"/>
      <c r="Y206" s="178"/>
      <c r="Z206" s="178">
        <v>2917</v>
      </c>
      <c r="AA206" s="178">
        <f t="shared" ref="AA206:AA207" si="184">+Q206</f>
        <v>3300</v>
      </c>
      <c r="AB206" s="178">
        <v>3300</v>
      </c>
      <c r="AC206" s="178"/>
      <c r="AD206" s="178"/>
    </row>
    <row r="207" spans="1:30" s="118" customFormat="1" ht="20.25" hidden="1" customHeight="1" x14ac:dyDescent="0.25">
      <c r="A207" s="187" t="s">
        <v>346</v>
      </c>
      <c r="B207" s="187"/>
      <c r="C207" s="187"/>
      <c r="D207" s="187"/>
      <c r="E207" s="187"/>
      <c r="F207" s="204">
        <f t="shared" si="175"/>
        <v>4400</v>
      </c>
      <c r="G207" s="204">
        <f t="shared" si="176"/>
        <v>0</v>
      </c>
      <c r="H207" s="205">
        <f t="shared" si="177"/>
        <v>5929</v>
      </c>
      <c r="I207" s="128"/>
      <c r="J207" s="135"/>
      <c r="K207" s="135"/>
      <c r="L207" s="135"/>
      <c r="M207" s="11"/>
      <c r="N207" s="175">
        <v>329591</v>
      </c>
      <c r="O207" s="176" t="s">
        <v>41</v>
      </c>
      <c r="P207" s="177" t="s">
        <v>254</v>
      </c>
      <c r="Q207" s="178">
        <v>2200</v>
      </c>
      <c r="R207" s="178">
        <f>S207-Q207</f>
        <v>0</v>
      </c>
      <c r="S207" s="178">
        <v>2200</v>
      </c>
      <c r="T207" s="178"/>
      <c r="U207" s="178"/>
      <c r="V207" s="178"/>
      <c r="W207" s="178"/>
      <c r="X207" s="178"/>
      <c r="Y207" s="178"/>
      <c r="Z207" s="178">
        <v>1529</v>
      </c>
      <c r="AA207" s="178">
        <f t="shared" si="184"/>
        <v>2200</v>
      </c>
      <c r="AB207" s="178">
        <v>2200</v>
      </c>
      <c r="AC207" s="178"/>
      <c r="AD207" s="178"/>
    </row>
    <row r="208" spans="1:30" s="118" customFormat="1" ht="20.25" hidden="1" customHeight="1" x14ac:dyDescent="0.25">
      <c r="A208" s="187" t="s">
        <v>346</v>
      </c>
      <c r="B208" s="187"/>
      <c r="C208" s="187"/>
      <c r="D208" s="202" t="s">
        <v>396</v>
      </c>
      <c r="E208" s="202" t="s">
        <v>397</v>
      </c>
      <c r="F208" s="204">
        <f t="shared" si="175"/>
        <v>1280</v>
      </c>
      <c r="G208" s="204">
        <f t="shared" si="176"/>
        <v>0</v>
      </c>
      <c r="H208" s="205">
        <f t="shared" si="177"/>
        <v>8798</v>
      </c>
      <c r="I208" s="128"/>
      <c r="J208" s="135"/>
      <c r="K208" s="135"/>
      <c r="L208" s="135">
        <v>3296</v>
      </c>
      <c r="M208" s="135"/>
      <c r="N208" s="136"/>
      <c r="O208" s="12" t="s">
        <v>41</v>
      </c>
      <c r="P208" s="131" t="s">
        <v>255</v>
      </c>
      <c r="Q208" s="137">
        <f t="shared" ref="Q208:AB209" si="185">Q209</f>
        <v>340</v>
      </c>
      <c r="R208" s="137">
        <f t="shared" si="185"/>
        <v>300</v>
      </c>
      <c r="S208" s="137">
        <f t="shared" si="185"/>
        <v>640</v>
      </c>
      <c r="T208" s="137">
        <f t="shared" si="185"/>
        <v>0</v>
      </c>
      <c r="U208" s="137">
        <f t="shared" si="185"/>
        <v>0</v>
      </c>
      <c r="V208" s="137">
        <f t="shared" si="185"/>
        <v>0</v>
      </c>
      <c r="W208" s="137">
        <f t="shared" si="185"/>
        <v>0</v>
      </c>
      <c r="X208" s="137">
        <f t="shared" si="185"/>
        <v>0</v>
      </c>
      <c r="Y208" s="137">
        <f t="shared" si="185"/>
        <v>0</v>
      </c>
      <c r="Z208" s="137">
        <f t="shared" si="185"/>
        <v>498</v>
      </c>
      <c r="AA208" s="137">
        <f t="shared" si="185"/>
        <v>4700</v>
      </c>
      <c r="AB208" s="137">
        <f t="shared" si="185"/>
        <v>3600</v>
      </c>
      <c r="AC208" s="137"/>
      <c r="AD208" s="137"/>
    </row>
    <row r="209" spans="1:30" s="118" customFormat="1" ht="20.25" hidden="1" customHeight="1" x14ac:dyDescent="0.25">
      <c r="A209" s="187" t="s">
        <v>346</v>
      </c>
      <c r="B209" s="187"/>
      <c r="C209" s="187"/>
      <c r="D209" s="187"/>
      <c r="E209" s="202" t="s">
        <v>397</v>
      </c>
      <c r="F209" s="204">
        <f t="shared" si="175"/>
        <v>1280</v>
      </c>
      <c r="G209" s="204">
        <f t="shared" si="176"/>
        <v>0</v>
      </c>
      <c r="H209" s="205">
        <f t="shared" si="177"/>
        <v>8798</v>
      </c>
      <c r="I209" s="128"/>
      <c r="J209" s="135"/>
      <c r="K209" s="135"/>
      <c r="L209" s="135"/>
      <c r="M209" s="198">
        <v>32961</v>
      </c>
      <c r="N209" s="199"/>
      <c r="O209" s="200" t="s">
        <v>41</v>
      </c>
      <c r="P209" s="199" t="s">
        <v>255</v>
      </c>
      <c r="Q209" s="201">
        <f t="shared" si="185"/>
        <v>340</v>
      </c>
      <c r="R209" s="201">
        <f t="shared" si="185"/>
        <v>300</v>
      </c>
      <c r="S209" s="201">
        <f t="shared" si="185"/>
        <v>640</v>
      </c>
      <c r="T209" s="201">
        <f t="shared" si="185"/>
        <v>0</v>
      </c>
      <c r="U209" s="201">
        <f t="shared" si="185"/>
        <v>0</v>
      </c>
      <c r="V209" s="201">
        <f t="shared" si="185"/>
        <v>0</v>
      </c>
      <c r="W209" s="201">
        <f t="shared" si="185"/>
        <v>0</v>
      </c>
      <c r="X209" s="201">
        <f t="shared" si="185"/>
        <v>0</v>
      </c>
      <c r="Y209" s="201">
        <f t="shared" si="185"/>
        <v>0</v>
      </c>
      <c r="Z209" s="201">
        <f t="shared" si="185"/>
        <v>498</v>
      </c>
      <c r="AA209" s="201">
        <f t="shared" si="185"/>
        <v>4700</v>
      </c>
      <c r="AB209" s="201">
        <f t="shared" si="185"/>
        <v>3600</v>
      </c>
      <c r="AC209" s="201"/>
      <c r="AD209" s="201"/>
    </row>
    <row r="210" spans="1:30" s="118" customFormat="1" ht="20.25" hidden="1" customHeight="1" x14ac:dyDescent="0.25">
      <c r="A210" s="187" t="s">
        <v>346</v>
      </c>
      <c r="B210" s="187"/>
      <c r="C210" s="187"/>
      <c r="D210" s="187"/>
      <c r="E210" s="187"/>
      <c r="F210" s="204">
        <f t="shared" si="175"/>
        <v>1280</v>
      </c>
      <c r="G210" s="204">
        <f t="shared" si="176"/>
        <v>0</v>
      </c>
      <c r="H210" s="205">
        <f t="shared" si="177"/>
        <v>8798</v>
      </c>
      <c r="I210" s="128"/>
      <c r="J210" s="135"/>
      <c r="K210" s="135"/>
      <c r="L210" s="135"/>
      <c r="M210" s="135"/>
      <c r="N210" s="175">
        <v>329610</v>
      </c>
      <c r="O210" s="176" t="s">
        <v>41</v>
      </c>
      <c r="P210" s="177" t="s">
        <v>255</v>
      </c>
      <c r="Q210" s="178">
        <v>340</v>
      </c>
      <c r="R210" s="178">
        <f>S210-Q210</f>
        <v>300</v>
      </c>
      <c r="S210" s="178">
        <v>640</v>
      </c>
      <c r="T210" s="178"/>
      <c r="U210" s="178"/>
      <c r="V210" s="178"/>
      <c r="W210" s="178"/>
      <c r="X210" s="178"/>
      <c r="Y210" s="178"/>
      <c r="Z210" s="178">
        <v>498</v>
      </c>
      <c r="AA210" s="178">
        <v>4700</v>
      </c>
      <c r="AB210" s="178">
        <v>3600</v>
      </c>
      <c r="AC210" s="178"/>
      <c r="AD210" s="178"/>
    </row>
    <row r="211" spans="1:30" s="118" customFormat="1" ht="20.25" hidden="1" customHeight="1" x14ac:dyDescent="0.25">
      <c r="A211" s="187" t="s">
        <v>346</v>
      </c>
      <c r="B211" s="187"/>
      <c r="C211" s="187"/>
      <c r="D211" s="202" t="s">
        <v>396</v>
      </c>
      <c r="E211" s="202" t="s">
        <v>397</v>
      </c>
      <c r="F211" s="204">
        <f t="shared" si="175"/>
        <v>14000</v>
      </c>
      <c r="G211" s="204">
        <f t="shared" si="176"/>
        <v>0</v>
      </c>
      <c r="H211" s="205">
        <f t="shared" si="177"/>
        <v>18443</v>
      </c>
      <c r="I211" s="128"/>
      <c r="J211" s="135"/>
      <c r="K211" s="135"/>
      <c r="L211" s="135">
        <v>3299</v>
      </c>
      <c r="M211" s="135"/>
      <c r="N211" s="136"/>
      <c r="O211" s="12" t="s">
        <v>41</v>
      </c>
      <c r="P211" s="131" t="s">
        <v>239</v>
      </c>
      <c r="Q211" s="137">
        <f>Q213+Q212</f>
        <v>6000</v>
      </c>
      <c r="R211" s="137">
        <f t="shared" ref="R211:AB211" si="186">R213+R212</f>
        <v>1000</v>
      </c>
      <c r="S211" s="137">
        <f t="shared" si="186"/>
        <v>7000</v>
      </c>
      <c r="T211" s="137">
        <f t="shared" si="186"/>
        <v>0</v>
      </c>
      <c r="U211" s="137">
        <f t="shared" si="186"/>
        <v>0</v>
      </c>
      <c r="V211" s="137">
        <f t="shared" si="186"/>
        <v>0</v>
      </c>
      <c r="W211" s="137">
        <f t="shared" si="186"/>
        <v>0</v>
      </c>
      <c r="X211" s="137">
        <f t="shared" si="186"/>
        <v>0</v>
      </c>
      <c r="Y211" s="137">
        <f t="shared" si="186"/>
        <v>0</v>
      </c>
      <c r="Z211" s="137">
        <f t="shared" si="186"/>
        <v>6443</v>
      </c>
      <c r="AA211" s="137">
        <f t="shared" si="186"/>
        <v>6000</v>
      </c>
      <c r="AB211" s="137">
        <f t="shared" si="186"/>
        <v>6000</v>
      </c>
      <c r="AC211" s="137"/>
      <c r="AD211" s="137"/>
    </row>
    <row r="212" spans="1:30" s="118" customFormat="1" ht="20.25" hidden="1" customHeight="1" x14ac:dyDescent="0.25">
      <c r="A212" s="187" t="s">
        <v>346</v>
      </c>
      <c r="B212" s="187"/>
      <c r="C212" s="187"/>
      <c r="D212" s="187"/>
      <c r="E212" s="202" t="s">
        <v>397</v>
      </c>
      <c r="F212" s="204">
        <f t="shared" si="175"/>
        <v>0</v>
      </c>
      <c r="G212" s="204">
        <f t="shared" si="176"/>
        <v>0</v>
      </c>
      <c r="H212" s="205">
        <f t="shared" si="177"/>
        <v>0</v>
      </c>
      <c r="I212" s="128"/>
      <c r="J212" s="135"/>
      <c r="K212" s="135"/>
      <c r="L212" s="135"/>
      <c r="M212" s="198">
        <v>32991</v>
      </c>
      <c r="N212" s="199"/>
      <c r="O212" s="200" t="s">
        <v>41</v>
      </c>
      <c r="P212" s="199" t="s">
        <v>256</v>
      </c>
      <c r="Q212" s="201">
        <v>0</v>
      </c>
      <c r="R212" s="201">
        <v>0</v>
      </c>
      <c r="S212" s="201">
        <v>0</v>
      </c>
      <c r="T212" s="201">
        <v>0</v>
      </c>
      <c r="U212" s="201">
        <v>0</v>
      </c>
      <c r="V212" s="201">
        <v>0</v>
      </c>
      <c r="W212" s="201">
        <v>0</v>
      </c>
      <c r="X212" s="201">
        <v>0</v>
      </c>
      <c r="Y212" s="201">
        <v>0</v>
      </c>
      <c r="Z212" s="201">
        <v>0</v>
      </c>
      <c r="AA212" s="201">
        <v>0</v>
      </c>
      <c r="AB212" s="201">
        <v>0</v>
      </c>
      <c r="AC212" s="201"/>
      <c r="AD212" s="201"/>
    </row>
    <row r="213" spans="1:30" s="118" customFormat="1" ht="20.25" hidden="1" customHeight="1" x14ac:dyDescent="0.25">
      <c r="A213" s="187" t="s">
        <v>346</v>
      </c>
      <c r="B213" s="187"/>
      <c r="C213" s="187"/>
      <c r="D213" s="187"/>
      <c r="E213" s="202" t="s">
        <v>397</v>
      </c>
      <c r="F213" s="204">
        <f t="shared" si="175"/>
        <v>14000</v>
      </c>
      <c r="G213" s="204">
        <f t="shared" si="176"/>
        <v>0</v>
      </c>
      <c r="H213" s="205">
        <f t="shared" si="177"/>
        <v>18443</v>
      </c>
      <c r="I213" s="128"/>
      <c r="J213" s="135"/>
      <c r="K213" s="135"/>
      <c r="L213" s="135"/>
      <c r="M213" s="198">
        <v>32999</v>
      </c>
      <c r="N213" s="199"/>
      <c r="O213" s="200" t="s">
        <v>41</v>
      </c>
      <c r="P213" s="199" t="s">
        <v>239</v>
      </c>
      <c r="Q213" s="201">
        <f>Q214</f>
        <v>6000</v>
      </c>
      <c r="R213" s="201">
        <f>R214</f>
        <v>1000</v>
      </c>
      <c r="S213" s="201">
        <f>S214</f>
        <v>7000</v>
      </c>
      <c r="T213" s="201">
        <f t="shared" ref="T213:AB213" si="187">T214</f>
        <v>0</v>
      </c>
      <c r="U213" s="201">
        <f t="shared" si="187"/>
        <v>0</v>
      </c>
      <c r="V213" s="201">
        <f t="shared" si="187"/>
        <v>0</v>
      </c>
      <c r="W213" s="201">
        <f t="shared" si="187"/>
        <v>0</v>
      </c>
      <c r="X213" s="201">
        <f t="shared" si="187"/>
        <v>0</v>
      </c>
      <c r="Y213" s="201">
        <f t="shared" si="187"/>
        <v>0</v>
      </c>
      <c r="Z213" s="201">
        <f t="shared" si="187"/>
        <v>6443</v>
      </c>
      <c r="AA213" s="201">
        <f t="shared" si="187"/>
        <v>6000</v>
      </c>
      <c r="AB213" s="201">
        <f t="shared" si="187"/>
        <v>6000</v>
      </c>
      <c r="AC213" s="201"/>
      <c r="AD213" s="201"/>
    </row>
    <row r="214" spans="1:30" s="118" customFormat="1" ht="20.25" hidden="1" customHeight="1" x14ac:dyDescent="0.25">
      <c r="A214" s="187" t="s">
        <v>346</v>
      </c>
      <c r="B214" s="187"/>
      <c r="C214" s="187"/>
      <c r="D214" s="187"/>
      <c r="E214" s="187"/>
      <c r="F214" s="204">
        <f t="shared" si="175"/>
        <v>14000</v>
      </c>
      <c r="G214" s="204">
        <f t="shared" si="176"/>
        <v>0</v>
      </c>
      <c r="H214" s="205">
        <f t="shared" si="177"/>
        <v>18443</v>
      </c>
      <c r="I214" s="128"/>
      <c r="J214" s="135"/>
      <c r="K214" s="135"/>
      <c r="L214" s="135"/>
      <c r="M214" s="11"/>
      <c r="N214" s="175">
        <v>329990</v>
      </c>
      <c r="O214" s="176" t="s">
        <v>41</v>
      </c>
      <c r="P214" s="177" t="s">
        <v>239</v>
      </c>
      <c r="Q214" s="178">
        <v>6000</v>
      </c>
      <c r="R214" s="178">
        <f>S214-Q214</f>
        <v>1000</v>
      </c>
      <c r="S214" s="178">
        <v>7000</v>
      </c>
      <c r="T214" s="178"/>
      <c r="U214" s="178"/>
      <c r="V214" s="178"/>
      <c r="W214" s="178"/>
      <c r="X214" s="178"/>
      <c r="Y214" s="178"/>
      <c r="Z214" s="178">
        <v>6443</v>
      </c>
      <c r="AA214" s="178">
        <f>+Q214</f>
        <v>6000</v>
      </c>
      <c r="AB214" s="178">
        <v>6000</v>
      </c>
      <c r="AC214" s="178"/>
      <c r="AD214" s="178"/>
    </row>
    <row r="215" spans="1:30" s="191" customFormat="1" ht="20.25" customHeight="1" x14ac:dyDescent="0.25">
      <c r="A215" s="187" t="s">
        <v>346</v>
      </c>
      <c r="B215" s="202" t="s">
        <v>362</v>
      </c>
      <c r="C215" s="202" t="s">
        <v>393</v>
      </c>
      <c r="D215" s="202" t="s">
        <v>396</v>
      </c>
      <c r="E215" s="202" t="s">
        <v>397</v>
      </c>
      <c r="F215" s="204">
        <f t="shared" si="175"/>
        <v>6200</v>
      </c>
      <c r="G215" s="204">
        <f t="shared" si="176"/>
        <v>0</v>
      </c>
      <c r="H215" s="205">
        <f t="shared" si="177"/>
        <v>12712</v>
      </c>
      <c r="I215" s="125"/>
      <c r="J215" s="125">
        <v>34</v>
      </c>
      <c r="K215" s="125"/>
      <c r="L215" s="125"/>
      <c r="M215" s="125"/>
      <c r="N215" s="125"/>
      <c r="O215" s="179" t="s">
        <v>41</v>
      </c>
      <c r="P215" s="189" t="s">
        <v>8</v>
      </c>
      <c r="Q215" s="190">
        <f>Q216</f>
        <v>3100</v>
      </c>
      <c r="R215" s="190">
        <f>R216</f>
        <v>0</v>
      </c>
      <c r="S215" s="190">
        <f>S216</f>
        <v>3100</v>
      </c>
      <c r="T215" s="190">
        <f t="shared" ref="T215:AB215" si="188">T216</f>
        <v>0</v>
      </c>
      <c r="U215" s="190">
        <f t="shared" si="188"/>
        <v>0</v>
      </c>
      <c r="V215" s="190">
        <f t="shared" si="188"/>
        <v>0</v>
      </c>
      <c r="W215" s="190">
        <f t="shared" si="188"/>
        <v>0</v>
      </c>
      <c r="X215" s="190">
        <f t="shared" si="188"/>
        <v>0</v>
      </c>
      <c r="Y215" s="190">
        <f t="shared" si="188"/>
        <v>0</v>
      </c>
      <c r="Z215" s="190">
        <f t="shared" si="188"/>
        <v>1237</v>
      </c>
      <c r="AA215" s="190">
        <f t="shared" si="188"/>
        <v>2900</v>
      </c>
      <c r="AB215" s="190">
        <f t="shared" si="188"/>
        <v>2600</v>
      </c>
      <c r="AC215" s="190">
        <v>2958</v>
      </c>
      <c r="AD215" s="190">
        <v>3017</v>
      </c>
    </row>
    <row r="216" spans="1:30" s="218" customFormat="1" ht="20.25" hidden="1" customHeight="1" x14ac:dyDescent="0.25">
      <c r="A216" s="192" t="s">
        <v>346</v>
      </c>
      <c r="B216" s="192"/>
      <c r="C216" s="219" t="s">
        <v>393</v>
      </c>
      <c r="D216" s="219" t="s">
        <v>396</v>
      </c>
      <c r="E216" s="219" t="s">
        <v>397</v>
      </c>
      <c r="F216" s="211">
        <f t="shared" si="175"/>
        <v>6200</v>
      </c>
      <c r="G216" s="211">
        <f t="shared" si="176"/>
        <v>0</v>
      </c>
      <c r="H216" s="212">
        <f t="shared" si="177"/>
        <v>6737</v>
      </c>
      <c r="I216" s="213"/>
      <c r="J216" s="214"/>
      <c r="K216" s="214">
        <v>343</v>
      </c>
      <c r="L216" s="214"/>
      <c r="M216" s="214"/>
      <c r="N216" s="215"/>
      <c r="O216" s="220" t="s">
        <v>41</v>
      </c>
      <c r="P216" s="216" t="s">
        <v>257</v>
      </c>
      <c r="Q216" s="217">
        <f>Q217+Q222</f>
        <v>3100</v>
      </c>
      <c r="R216" s="217">
        <f>R217+R222</f>
        <v>0</v>
      </c>
      <c r="S216" s="217">
        <f>S217+S222</f>
        <v>3100</v>
      </c>
      <c r="T216" s="217">
        <f t="shared" ref="T216:AB216" si="189">T217+T222</f>
        <v>0</v>
      </c>
      <c r="U216" s="217">
        <f t="shared" si="189"/>
        <v>0</v>
      </c>
      <c r="V216" s="217">
        <f t="shared" si="189"/>
        <v>0</v>
      </c>
      <c r="W216" s="217">
        <f t="shared" si="189"/>
        <v>0</v>
      </c>
      <c r="X216" s="217">
        <f t="shared" si="189"/>
        <v>0</v>
      </c>
      <c r="Y216" s="217">
        <f t="shared" si="189"/>
        <v>0</v>
      </c>
      <c r="Z216" s="217">
        <f t="shared" si="189"/>
        <v>1237</v>
      </c>
      <c r="AA216" s="217">
        <f t="shared" si="189"/>
        <v>2900</v>
      </c>
      <c r="AB216" s="217">
        <f t="shared" si="189"/>
        <v>2600</v>
      </c>
      <c r="AC216" s="217"/>
      <c r="AD216" s="217"/>
    </row>
    <row r="217" spans="1:30" s="118" customFormat="1" ht="20.25" hidden="1" customHeight="1" x14ac:dyDescent="0.25">
      <c r="A217" s="187" t="s">
        <v>346</v>
      </c>
      <c r="B217" s="187"/>
      <c r="C217" s="187"/>
      <c r="D217" s="202" t="s">
        <v>396</v>
      </c>
      <c r="E217" s="202" t="s">
        <v>397</v>
      </c>
      <c r="F217" s="204">
        <f t="shared" si="175"/>
        <v>6000</v>
      </c>
      <c r="G217" s="204">
        <f t="shared" si="176"/>
        <v>0</v>
      </c>
      <c r="H217" s="205">
        <f t="shared" si="177"/>
        <v>6537</v>
      </c>
      <c r="I217" s="128"/>
      <c r="J217" s="135"/>
      <c r="K217" s="135"/>
      <c r="L217" s="135">
        <v>3431</v>
      </c>
      <c r="M217" s="135"/>
      <c r="N217" s="136"/>
      <c r="O217" s="12" t="s">
        <v>41</v>
      </c>
      <c r="P217" s="131" t="s">
        <v>258</v>
      </c>
      <c r="Q217" s="137">
        <f>Q218+Q220</f>
        <v>3000</v>
      </c>
      <c r="R217" s="137">
        <f t="shared" ref="R217:AB217" si="190">R218+R220</f>
        <v>0</v>
      </c>
      <c r="S217" s="137">
        <f t="shared" si="190"/>
        <v>3000</v>
      </c>
      <c r="T217" s="137">
        <f t="shared" si="190"/>
        <v>0</v>
      </c>
      <c r="U217" s="137">
        <f t="shared" si="190"/>
        <v>0</v>
      </c>
      <c r="V217" s="137">
        <f t="shared" si="190"/>
        <v>0</v>
      </c>
      <c r="W217" s="137">
        <f t="shared" si="190"/>
        <v>0</v>
      </c>
      <c r="X217" s="137">
        <f t="shared" si="190"/>
        <v>0</v>
      </c>
      <c r="Y217" s="137">
        <f t="shared" si="190"/>
        <v>0</v>
      </c>
      <c r="Z217" s="137">
        <f t="shared" si="190"/>
        <v>1237</v>
      </c>
      <c r="AA217" s="137">
        <f t="shared" si="190"/>
        <v>2800</v>
      </c>
      <c r="AB217" s="137">
        <f t="shared" si="190"/>
        <v>2500</v>
      </c>
      <c r="AC217" s="137"/>
      <c r="AD217" s="137"/>
    </row>
    <row r="218" spans="1:30" s="118" customFormat="1" ht="20.25" hidden="1" customHeight="1" x14ac:dyDescent="0.25">
      <c r="A218" s="187" t="s">
        <v>346</v>
      </c>
      <c r="B218" s="187"/>
      <c r="C218" s="187"/>
      <c r="D218" s="187"/>
      <c r="E218" s="202" t="s">
        <v>397</v>
      </c>
      <c r="F218" s="204">
        <f t="shared" si="175"/>
        <v>6000</v>
      </c>
      <c r="G218" s="204">
        <f t="shared" si="176"/>
        <v>0</v>
      </c>
      <c r="H218" s="205">
        <f t="shared" si="177"/>
        <v>6537</v>
      </c>
      <c r="I218" s="128"/>
      <c r="J218" s="135"/>
      <c r="K218" s="135"/>
      <c r="L218" s="135"/>
      <c r="M218" s="198">
        <v>34311</v>
      </c>
      <c r="N218" s="199"/>
      <c r="O218" s="200" t="s">
        <v>41</v>
      </c>
      <c r="P218" s="199" t="s">
        <v>259</v>
      </c>
      <c r="Q218" s="201">
        <f t="shared" ref="Q218:AB218" si="191">Q219</f>
        <v>3000</v>
      </c>
      <c r="R218" s="201">
        <f t="shared" si="191"/>
        <v>0</v>
      </c>
      <c r="S218" s="201">
        <f t="shared" si="191"/>
        <v>3000</v>
      </c>
      <c r="T218" s="201">
        <f t="shared" si="191"/>
        <v>0</v>
      </c>
      <c r="U218" s="201">
        <f t="shared" si="191"/>
        <v>0</v>
      </c>
      <c r="V218" s="201">
        <f t="shared" si="191"/>
        <v>0</v>
      </c>
      <c r="W218" s="201">
        <f t="shared" si="191"/>
        <v>0</v>
      </c>
      <c r="X218" s="201">
        <f t="shared" si="191"/>
        <v>0</v>
      </c>
      <c r="Y218" s="201">
        <f t="shared" si="191"/>
        <v>0</v>
      </c>
      <c r="Z218" s="201">
        <f t="shared" si="191"/>
        <v>1237</v>
      </c>
      <c r="AA218" s="201">
        <f t="shared" si="191"/>
        <v>2800</v>
      </c>
      <c r="AB218" s="201">
        <f t="shared" si="191"/>
        <v>2500</v>
      </c>
      <c r="AC218" s="201"/>
      <c r="AD218" s="201"/>
    </row>
    <row r="219" spans="1:30" s="118" customFormat="1" ht="20.25" hidden="1" customHeight="1" x14ac:dyDescent="0.25">
      <c r="A219" s="187" t="s">
        <v>346</v>
      </c>
      <c r="B219" s="187"/>
      <c r="C219" s="187"/>
      <c r="D219" s="187"/>
      <c r="E219" s="187"/>
      <c r="F219" s="204">
        <f t="shared" si="175"/>
        <v>6000</v>
      </c>
      <c r="G219" s="204">
        <f t="shared" si="176"/>
        <v>0</v>
      </c>
      <c r="H219" s="205">
        <f t="shared" si="177"/>
        <v>6537</v>
      </c>
      <c r="I219" s="128"/>
      <c r="J219" s="135"/>
      <c r="K219" s="135"/>
      <c r="L219" s="135"/>
      <c r="M219" s="11"/>
      <c r="N219" s="175">
        <v>343110</v>
      </c>
      <c r="O219" s="176" t="s">
        <v>41</v>
      </c>
      <c r="P219" s="177" t="s">
        <v>259</v>
      </c>
      <c r="Q219" s="178">
        <v>3000</v>
      </c>
      <c r="R219" s="178">
        <f>S219-Q219</f>
        <v>0</v>
      </c>
      <c r="S219" s="178">
        <v>3000</v>
      </c>
      <c r="T219" s="178"/>
      <c r="U219" s="178"/>
      <c r="V219" s="178"/>
      <c r="W219" s="178"/>
      <c r="X219" s="178"/>
      <c r="Y219" s="178"/>
      <c r="Z219" s="178">
        <v>1237</v>
      </c>
      <c r="AA219" s="178">
        <v>2800</v>
      </c>
      <c r="AB219" s="178">
        <v>2500</v>
      </c>
      <c r="AC219" s="178"/>
      <c r="AD219" s="178"/>
    </row>
    <row r="220" spans="1:30" s="118" customFormat="1" ht="20.25" hidden="1" customHeight="1" x14ac:dyDescent="0.25">
      <c r="A220" s="187" t="s">
        <v>346</v>
      </c>
      <c r="B220" s="187"/>
      <c r="C220" s="187"/>
      <c r="D220" s="187"/>
      <c r="E220" s="202" t="s">
        <v>397</v>
      </c>
      <c r="F220" s="204">
        <f t="shared" si="175"/>
        <v>0</v>
      </c>
      <c r="G220" s="204">
        <f t="shared" si="176"/>
        <v>0</v>
      </c>
      <c r="H220" s="205">
        <f t="shared" si="177"/>
        <v>0</v>
      </c>
      <c r="I220" s="128"/>
      <c r="J220" s="135"/>
      <c r="K220" s="135"/>
      <c r="L220" s="135"/>
      <c r="M220" s="198">
        <v>34312</v>
      </c>
      <c r="N220" s="199"/>
      <c r="O220" s="200" t="s">
        <v>41</v>
      </c>
      <c r="P220" s="199" t="s">
        <v>260</v>
      </c>
      <c r="Q220" s="201">
        <f>+Q221</f>
        <v>0</v>
      </c>
      <c r="R220" s="201">
        <f t="shared" ref="R220:AB220" si="192">+R221</f>
        <v>0</v>
      </c>
      <c r="S220" s="201">
        <f t="shared" si="192"/>
        <v>0</v>
      </c>
      <c r="T220" s="201">
        <f t="shared" si="192"/>
        <v>0</v>
      </c>
      <c r="U220" s="201">
        <f t="shared" si="192"/>
        <v>0</v>
      </c>
      <c r="V220" s="201">
        <f t="shared" si="192"/>
        <v>0</v>
      </c>
      <c r="W220" s="201">
        <f t="shared" si="192"/>
        <v>0</v>
      </c>
      <c r="X220" s="201">
        <f t="shared" si="192"/>
        <v>0</v>
      </c>
      <c r="Y220" s="201">
        <f t="shared" si="192"/>
        <v>0</v>
      </c>
      <c r="Z220" s="201">
        <f t="shared" si="192"/>
        <v>0</v>
      </c>
      <c r="AA220" s="201">
        <f t="shared" si="192"/>
        <v>0</v>
      </c>
      <c r="AB220" s="201">
        <f t="shared" si="192"/>
        <v>0</v>
      </c>
      <c r="AC220" s="201"/>
      <c r="AD220" s="201"/>
    </row>
    <row r="221" spans="1:30" s="118" customFormat="1" ht="20.25" hidden="1" customHeight="1" x14ac:dyDescent="0.25">
      <c r="A221" s="187" t="s">
        <v>346</v>
      </c>
      <c r="B221" s="187"/>
      <c r="C221" s="187"/>
      <c r="D221" s="187"/>
      <c r="E221" s="187"/>
      <c r="F221" s="204">
        <f t="shared" si="175"/>
        <v>0</v>
      </c>
      <c r="G221" s="204">
        <f t="shared" si="176"/>
        <v>0</v>
      </c>
      <c r="H221" s="205">
        <f t="shared" si="177"/>
        <v>0</v>
      </c>
      <c r="I221" s="128"/>
      <c r="J221" s="135"/>
      <c r="K221" s="135"/>
      <c r="L221" s="135"/>
      <c r="M221" s="11"/>
      <c r="N221" s="175">
        <v>343120</v>
      </c>
      <c r="O221" s="176" t="s">
        <v>41</v>
      </c>
      <c r="P221" s="177" t="s">
        <v>260</v>
      </c>
      <c r="Q221" s="178"/>
      <c r="R221" s="178"/>
      <c r="S221" s="178"/>
      <c r="T221" s="178"/>
      <c r="U221" s="178"/>
      <c r="V221" s="178"/>
      <c r="W221" s="178"/>
      <c r="X221" s="178"/>
      <c r="Y221" s="178"/>
      <c r="Z221" s="178"/>
      <c r="AA221" s="178">
        <f>+Q221</f>
        <v>0</v>
      </c>
      <c r="AB221" s="178"/>
      <c r="AC221" s="178"/>
      <c r="AD221" s="178"/>
    </row>
    <row r="222" spans="1:30" s="118" customFormat="1" ht="20.25" hidden="1" customHeight="1" x14ac:dyDescent="0.25">
      <c r="A222" s="187" t="s">
        <v>346</v>
      </c>
      <c r="B222" s="187"/>
      <c r="C222" s="187"/>
      <c r="D222" s="202" t="s">
        <v>396</v>
      </c>
      <c r="E222" s="202" t="s">
        <v>397</v>
      </c>
      <c r="F222" s="204">
        <f t="shared" si="175"/>
        <v>200</v>
      </c>
      <c r="G222" s="204">
        <f t="shared" si="176"/>
        <v>0</v>
      </c>
      <c r="H222" s="205">
        <f t="shared" si="177"/>
        <v>200</v>
      </c>
      <c r="I222" s="128"/>
      <c r="J222" s="135"/>
      <c r="K222" s="135"/>
      <c r="L222" s="135">
        <v>3433</v>
      </c>
      <c r="M222" s="11"/>
      <c r="N222" s="131"/>
      <c r="O222" s="12" t="s">
        <v>41</v>
      </c>
      <c r="P222" s="131" t="s">
        <v>261</v>
      </c>
      <c r="Q222" s="137">
        <f t="shared" ref="Q222:AB222" si="193">Q223</f>
        <v>100</v>
      </c>
      <c r="R222" s="137">
        <f t="shared" si="193"/>
        <v>0</v>
      </c>
      <c r="S222" s="137">
        <f t="shared" si="193"/>
        <v>100</v>
      </c>
      <c r="T222" s="137">
        <f t="shared" si="193"/>
        <v>0</v>
      </c>
      <c r="U222" s="137">
        <f t="shared" si="193"/>
        <v>0</v>
      </c>
      <c r="V222" s="137">
        <f t="shared" si="193"/>
        <v>0</v>
      </c>
      <c r="W222" s="137">
        <f t="shared" si="193"/>
        <v>0</v>
      </c>
      <c r="X222" s="137">
        <f t="shared" si="193"/>
        <v>0</v>
      </c>
      <c r="Y222" s="137">
        <f t="shared" si="193"/>
        <v>0</v>
      </c>
      <c r="Z222" s="137">
        <f t="shared" si="193"/>
        <v>0</v>
      </c>
      <c r="AA222" s="137">
        <f t="shared" si="193"/>
        <v>100</v>
      </c>
      <c r="AB222" s="137">
        <f t="shared" si="193"/>
        <v>100</v>
      </c>
      <c r="AC222" s="137"/>
      <c r="AD222" s="137"/>
    </row>
    <row r="223" spans="1:30" s="118" customFormat="1" ht="20.25" hidden="1" customHeight="1" x14ac:dyDescent="0.25">
      <c r="A223" s="187" t="s">
        <v>346</v>
      </c>
      <c r="B223" s="187"/>
      <c r="C223" s="187"/>
      <c r="D223" s="187"/>
      <c r="E223" s="202" t="s">
        <v>397</v>
      </c>
      <c r="F223" s="204">
        <f t="shared" si="175"/>
        <v>200</v>
      </c>
      <c r="G223" s="204">
        <f t="shared" si="176"/>
        <v>0</v>
      </c>
      <c r="H223" s="205">
        <f t="shared" si="177"/>
        <v>200</v>
      </c>
      <c r="I223" s="128"/>
      <c r="J223" s="135"/>
      <c r="K223" s="135"/>
      <c r="L223" s="135"/>
      <c r="M223" s="198">
        <v>34333</v>
      </c>
      <c r="N223" s="199"/>
      <c r="O223" s="200" t="s">
        <v>41</v>
      </c>
      <c r="P223" s="199" t="s">
        <v>261</v>
      </c>
      <c r="Q223" s="201">
        <f>+Q224</f>
        <v>100</v>
      </c>
      <c r="R223" s="201">
        <f t="shared" ref="R223:AB223" si="194">+R224</f>
        <v>0</v>
      </c>
      <c r="S223" s="201">
        <f t="shared" si="194"/>
        <v>100</v>
      </c>
      <c r="T223" s="201">
        <f t="shared" si="194"/>
        <v>0</v>
      </c>
      <c r="U223" s="201">
        <f t="shared" si="194"/>
        <v>0</v>
      </c>
      <c r="V223" s="201">
        <f t="shared" si="194"/>
        <v>0</v>
      </c>
      <c r="W223" s="201">
        <f t="shared" si="194"/>
        <v>0</v>
      </c>
      <c r="X223" s="201">
        <f t="shared" si="194"/>
        <v>0</v>
      </c>
      <c r="Y223" s="201">
        <f t="shared" si="194"/>
        <v>0</v>
      </c>
      <c r="Z223" s="201">
        <f t="shared" si="194"/>
        <v>0</v>
      </c>
      <c r="AA223" s="201">
        <f t="shared" si="194"/>
        <v>100</v>
      </c>
      <c r="AB223" s="201">
        <f t="shared" si="194"/>
        <v>100</v>
      </c>
      <c r="AC223" s="201"/>
      <c r="AD223" s="201"/>
    </row>
    <row r="224" spans="1:30" s="118" customFormat="1" ht="20.25" hidden="1" customHeight="1" x14ac:dyDescent="0.25">
      <c r="A224" s="187" t="s">
        <v>346</v>
      </c>
      <c r="B224" s="187"/>
      <c r="C224" s="187"/>
      <c r="D224" s="187"/>
      <c r="E224" s="187"/>
      <c r="F224" s="204">
        <f t="shared" si="175"/>
        <v>200</v>
      </c>
      <c r="G224" s="204">
        <f t="shared" si="176"/>
        <v>0</v>
      </c>
      <c r="H224" s="205">
        <f t="shared" si="177"/>
        <v>200</v>
      </c>
      <c r="I224" s="128"/>
      <c r="J224" s="135"/>
      <c r="K224" s="135"/>
      <c r="L224" s="135"/>
      <c r="M224" s="11"/>
      <c r="N224" s="175">
        <v>343330</v>
      </c>
      <c r="O224" s="176" t="s">
        <v>41</v>
      </c>
      <c r="P224" s="177" t="s">
        <v>261</v>
      </c>
      <c r="Q224" s="178">
        <v>100</v>
      </c>
      <c r="R224" s="178">
        <f>S224-Q224</f>
        <v>0</v>
      </c>
      <c r="S224" s="178">
        <v>100</v>
      </c>
      <c r="T224" s="178"/>
      <c r="U224" s="178"/>
      <c r="V224" s="178"/>
      <c r="W224" s="178"/>
      <c r="X224" s="178"/>
      <c r="Y224" s="178"/>
      <c r="Z224" s="178">
        <v>0</v>
      </c>
      <c r="AA224" s="178">
        <f>+Q224</f>
        <v>100</v>
      </c>
      <c r="AB224" s="178">
        <v>100</v>
      </c>
      <c r="AC224" s="178"/>
      <c r="AD224" s="178"/>
    </row>
    <row r="225" spans="1:34" s="191" customFormat="1" ht="25.5" hidden="1" x14ac:dyDescent="0.25">
      <c r="A225" s="187" t="s">
        <v>346</v>
      </c>
      <c r="B225" s="202" t="s">
        <v>362</v>
      </c>
      <c r="C225" s="202" t="s">
        <v>393</v>
      </c>
      <c r="D225" s="202" t="s">
        <v>396</v>
      </c>
      <c r="E225" s="202" t="s">
        <v>397</v>
      </c>
      <c r="F225" s="204">
        <f t="shared" si="175"/>
        <v>0</v>
      </c>
      <c r="G225" s="204">
        <f t="shared" si="176"/>
        <v>0</v>
      </c>
      <c r="H225" s="205">
        <f t="shared" si="177"/>
        <v>0</v>
      </c>
      <c r="I225" s="125"/>
      <c r="J225" s="125">
        <v>37</v>
      </c>
      <c r="K225" s="125"/>
      <c r="L225" s="125"/>
      <c r="M225" s="125"/>
      <c r="N225" s="125"/>
      <c r="O225" s="179" t="s">
        <v>41</v>
      </c>
      <c r="P225" s="189" t="s">
        <v>9</v>
      </c>
      <c r="Q225" s="190">
        <f t="shared" ref="Q225:AD228" si="195">Q226</f>
        <v>0</v>
      </c>
      <c r="R225" s="190">
        <f t="shared" si="195"/>
        <v>0</v>
      </c>
      <c r="S225" s="190">
        <f t="shared" si="195"/>
        <v>0</v>
      </c>
      <c r="T225" s="190">
        <f t="shared" si="195"/>
        <v>0</v>
      </c>
      <c r="U225" s="190">
        <f t="shared" si="195"/>
        <v>0</v>
      </c>
      <c r="V225" s="190">
        <f t="shared" si="195"/>
        <v>0</v>
      </c>
      <c r="W225" s="190">
        <f t="shared" si="195"/>
        <v>0</v>
      </c>
      <c r="X225" s="190">
        <f t="shared" si="195"/>
        <v>0</v>
      </c>
      <c r="Y225" s="190">
        <f t="shared" si="195"/>
        <v>0</v>
      </c>
      <c r="Z225" s="190">
        <f t="shared" si="195"/>
        <v>0</v>
      </c>
      <c r="AA225" s="244">
        <f t="shared" si="195"/>
        <v>0</v>
      </c>
      <c r="AB225" s="190">
        <f t="shared" si="195"/>
        <v>0</v>
      </c>
      <c r="AC225" s="190">
        <f t="shared" si="195"/>
        <v>0</v>
      </c>
      <c r="AD225" s="190">
        <f t="shared" si="195"/>
        <v>0</v>
      </c>
    </row>
    <row r="226" spans="1:34" s="218" customFormat="1" ht="20.25" hidden="1" customHeight="1" x14ac:dyDescent="0.25">
      <c r="A226" s="192" t="s">
        <v>346</v>
      </c>
      <c r="B226" s="192"/>
      <c r="C226" s="219" t="s">
        <v>393</v>
      </c>
      <c r="D226" s="219" t="s">
        <v>396</v>
      </c>
      <c r="E226" s="219" t="s">
        <v>397</v>
      </c>
      <c r="F226" s="211">
        <f t="shared" si="175"/>
        <v>0</v>
      </c>
      <c r="G226" s="211">
        <f t="shared" si="176"/>
        <v>0</v>
      </c>
      <c r="H226" s="212">
        <f t="shared" si="177"/>
        <v>0</v>
      </c>
      <c r="I226" s="213"/>
      <c r="J226" s="214"/>
      <c r="K226" s="214">
        <v>372</v>
      </c>
      <c r="L226" s="214"/>
      <c r="M226" s="214"/>
      <c r="N226" s="215"/>
      <c r="O226" s="220" t="s">
        <v>41</v>
      </c>
      <c r="P226" s="216" t="s">
        <v>262</v>
      </c>
      <c r="Q226" s="217">
        <f t="shared" si="195"/>
        <v>0</v>
      </c>
      <c r="R226" s="217">
        <f t="shared" si="195"/>
        <v>0</v>
      </c>
      <c r="S226" s="217">
        <f t="shared" si="195"/>
        <v>0</v>
      </c>
      <c r="T226" s="217">
        <f t="shared" si="195"/>
        <v>0</v>
      </c>
      <c r="U226" s="217">
        <f t="shared" si="195"/>
        <v>0</v>
      </c>
      <c r="V226" s="217">
        <f t="shared" si="195"/>
        <v>0</v>
      </c>
      <c r="W226" s="217">
        <f t="shared" si="195"/>
        <v>0</v>
      </c>
      <c r="X226" s="217">
        <f t="shared" si="195"/>
        <v>0</v>
      </c>
      <c r="Y226" s="217">
        <f t="shared" si="195"/>
        <v>0</v>
      </c>
      <c r="Z226" s="217">
        <f t="shared" si="195"/>
        <v>0</v>
      </c>
      <c r="AA226" s="245">
        <f t="shared" si="195"/>
        <v>0</v>
      </c>
      <c r="AB226" s="217">
        <f t="shared" si="195"/>
        <v>0</v>
      </c>
      <c r="AC226" s="217">
        <f t="shared" si="195"/>
        <v>0</v>
      </c>
      <c r="AD226" s="217">
        <f t="shared" si="195"/>
        <v>0</v>
      </c>
    </row>
    <row r="227" spans="1:34" s="118" customFormat="1" ht="20.25" hidden="1" customHeight="1" x14ac:dyDescent="0.25">
      <c r="A227" s="187" t="s">
        <v>346</v>
      </c>
      <c r="B227" s="187"/>
      <c r="C227" s="187"/>
      <c r="D227" s="202" t="s">
        <v>396</v>
      </c>
      <c r="E227" s="202" t="s">
        <v>397</v>
      </c>
      <c r="F227" s="204">
        <f t="shared" si="175"/>
        <v>0</v>
      </c>
      <c r="G227" s="204">
        <f t="shared" si="176"/>
        <v>0</v>
      </c>
      <c r="H227" s="205">
        <f t="shared" si="177"/>
        <v>0</v>
      </c>
      <c r="I227" s="128"/>
      <c r="J227" s="135"/>
      <c r="K227" s="135"/>
      <c r="L227" s="135">
        <v>3721</v>
      </c>
      <c r="M227" s="135"/>
      <c r="N227" s="136"/>
      <c r="O227" s="12" t="s">
        <v>41</v>
      </c>
      <c r="P227" s="131" t="s">
        <v>263</v>
      </c>
      <c r="Q227" s="137">
        <f t="shared" si="195"/>
        <v>0</v>
      </c>
      <c r="R227" s="137">
        <f t="shared" si="195"/>
        <v>0</v>
      </c>
      <c r="S227" s="137">
        <f t="shared" si="195"/>
        <v>0</v>
      </c>
      <c r="T227" s="137">
        <f t="shared" si="195"/>
        <v>0</v>
      </c>
      <c r="U227" s="137">
        <f t="shared" si="195"/>
        <v>0</v>
      </c>
      <c r="V227" s="137">
        <f t="shared" si="195"/>
        <v>0</v>
      </c>
      <c r="W227" s="137">
        <f t="shared" si="195"/>
        <v>0</v>
      </c>
      <c r="X227" s="137">
        <f t="shared" si="195"/>
        <v>0</v>
      </c>
      <c r="Y227" s="137">
        <f t="shared" si="195"/>
        <v>0</v>
      </c>
      <c r="Z227" s="137">
        <f t="shared" si="195"/>
        <v>0</v>
      </c>
      <c r="AA227" s="246">
        <f t="shared" si="195"/>
        <v>0</v>
      </c>
      <c r="AB227" s="137">
        <f t="shared" si="195"/>
        <v>0</v>
      </c>
      <c r="AC227" s="137">
        <f t="shared" si="195"/>
        <v>0</v>
      </c>
      <c r="AD227" s="137">
        <f t="shared" si="195"/>
        <v>0</v>
      </c>
    </row>
    <row r="228" spans="1:34" s="118" customFormat="1" ht="20.25" hidden="1" customHeight="1" x14ac:dyDescent="0.25">
      <c r="A228" s="187" t="s">
        <v>346</v>
      </c>
      <c r="B228" s="187"/>
      <c r="C228" s="187"/>
      <c r="D228" s="187"/>
      <c r="E228" s="202" t="s">
        <v>397</v>
      </c>
      <c r="F228" s="204">
        <f t="shared" si="175"/>
        <v>0</v>
      </c>
      <c r="G228" s="204">
        <f t="shared" si="176"/>
        <v>0</v>
      </c>
      <c r="H228" s="205">
        <f t="shared" si="177"/>
        <v>0</v>
      </c>
      <c r="I228" s="128"/>
      <c r="J228" s="135"/>
      <c r="K228" s="135"/>
      <c r="L228" s="135"/>
      <c r="M228" s="198">
        <v>37215</v>
      </c>
      <c r="N228" s="199"/>
      <c r="O228" s="200" t="s">
        <v>41</v>
      </c>
      <c r="P228" s="199" t="s">
        <v>264</v>
      </c>
      <c r="Q228" s="201">
        <f t="shared" si="195"/>
        <v>0</v>
      </c>
      <c r="R228" s="201">
        <f t="shared" si="195"/>
        <v>0</v>
      </c>
      <c r="S228" s="201">
        <f t="shared" si="195"/>
        <v>0</v>
      </c>
      <c r="T228" s="201">
        <f t="shared" si="195"/>
        <v>0</v>
      </c>
      <c r="U228" s="201">
        <f t="shared" si="195"/>
        <v>0</v>
      </c>
      <c r="V228" s="201">
        <f t="shared" si="195"/>
        <v>0</v>
      </c>
      <c r="W228" s="201">
        <f t="shared" si="195"/>
        <v>0</v>
      </c>
      <c r="X228" s="201">
        <f t="shared" si="195"/>
        <v>0</v>
      </c>
      <c r="Y228" s="201">
        <f t="shared" si="195"/>
        <v>0</v>
      </c>
      <c r="Z228" s="201">
        <f t="shared" si="195"/>
        <v>0</v>
      </c>
      <c r="AA228" s="247">
        <f t="shared" si="195"/>
        <v>0</v>
      </c>
      <c r="AB228" s="201">
        <f t="shared" si="195"/>
        <v>0</v>
      </c>
      <c r="AC228" s="201">
        <f t="shared" si="195"/>
        <v>0</v>
      </c>
      <c r="AD228" s="201">
        <f t="shared" si="195"/>
        <v>0</v>
      </c>
    </row>
    <row r="229" spans="1:34" s="118" customFormat="1" ht="20.25" hidden="1" customHeight="1" x14ac:dyDescent="0.25">
      <c r="A229" s="187" t="s">
        <v>346</v>
      </c>
      <c r="B229" s="187"/>
      <c r="C229" s="187"/>
      <c r="D229" s="187"/>
      <c r="E229" s="187"/>
      <c r="F229" s="204">
        <f t="shared" si="175"/>
        <v>0</v>
      </c>
      <c r="G229" s="204">
        <f t="shared" si="176"/>
        <v>0</v>
      </c>
      <c r="H229" s="205">
        <f t="shared" si="177"/>
        <v>0</v>
      </c>
      <c r="I229" s="128"/>
      <c r="J229" s="135"/>
      <c r="K229" s="135"/>
      <c r="L229" s="135"/>
      <c r="M229" s="11"/>
      <c r="N229" s="175">
        <v>372150</v>
      </c>
      <c r="O229" s="176" t="s">
        <v>41</v>
      </c>
      <c r="P229" s="177" t="s">
        <v>264</v>
      </c>
      <c r="Q229" s="178">
        <v>0</v>
      </c>
      <c r="R229" s="178">
        <v>0</v>
      </c>
      <c r="S229" s="178">
        <f>Q229+R229</f>
        <v>0</v>
      </c>
      <c r="T229" s="178"/>
      <c r="U229" s="178"/>
      <c r="V229" s="178"/>
      <c r="W229" s="178"/>
      <c r="X229" s="178"/>
      <c r="Y229" s="178"/>
      <c r="Z229" s="178"/>
      <c r="AA229" s="248">
        <f>+Q229</f>
        <v>0</v>
      </c>
      <c r="AB229" s="178"/>
      <c r="AC229" s="178"/>
      <c r="AD229" s="178"/>
    </row>
    <row r="230" spans="1:34" s="191" customFormat="1" ht="20.25" hidden="1" customHeight="1" x14ac:dyDescent="0.25">
      <c r="A230" s="187" t="s">
        <v>346</v>
      </c>
      <c r="B230" s="202" t="s">
        <v>362</v>
      </c>
      <c r="C230" s="202" t="s">
        <v>393</v>
      </c>
      <c r="D230" s="202" t="s">
        <v>396</v>
      </c>
      <c r="E230" s="202" t="s">
        <v>397</v>
      </c>
      <c r="F230" s="204">
        <f t="shared" si="175"/>
        <v>0</v>
      </c>
      <c r="G230" s="204">
        <f t="shared" si="176"/>
        <v>0</v>
      </c>
      <c r="H230" s="205">
        <f t="shared" si="177"/>
        <v>0</v>
      </c>
      <c r="I230" s="125"/>
      <c r="J230" s="125">
        <v>38</v>
      </c>
      <c r="K230" s="125"/>
      <c r="L230" s="125"/>
      <c r="M230" s="125"/>
      <c r="N230" s="125"/>
      <c r="O230" s="179" t="s">
        <v>41</v>
      </c>
      <c r="P230" s="189" t="s">
        <v>10</v>
      </c>
      <c r="Q230" s="190">
        <f t="shared" ref="Q230:AD233" si="196">Q231</f>
        <v>0</v>
      </c>
      <c r="R230" s="190">
        <f t="shared" si="196"/>
        <v>0</v>
      </c>
      <c r="S230" s="190">
        <f t="shared" si="196"/>
        <v>0</v>
      </c>
      <c r="T230" s="190">
        <f t="shared" si="196"/>
        <v>0</v>
      </c>
      <c r="U230" s="190">
        <f t="shared" si="196"/>
        <v>0</v>
      </c>
      <c r="V230" s="190">
        <f t="shared" si="196"/>
        <v>0</v>
      </c>
      <c r="W230" s="190">
        <f t="shared" si="196"/>
        <v>0</v>
      </c>
      <c r="X230" s="190">
        <f t="shared" si="196"/>
        <v>0</v>
      </c>
      <c r="Y230" s="190">
        <f t="shared" si="196"/>
        <v>0</v>
      </c>
      <c r="Z230" s="190">
        <f t="shared" si="196"/>
        <v>0</v>
      </c>
      <c r="AA230" s="244">
        <f t="shared" si="196"/>
        <v>0</v>
      </c>
      <c r="AB230" s="190">
        <f t="shared" si="196"/>
        <v>0</v>
      </c>
      <c r="AC230" s="190">
        <f t="shared" si="196"/>
        <v>0</v>
      </c>
      <c r="AD230" s="190">
        <f t="shared" si="196"/>
        <v>0</v>
      </c>
    </row>
    <row r="231" spans="1:34" s="218" customFormat="1" ht="20.25" hidden="1" customHeight="1" x14ac:dyDescent="0.25">
      <c r="A231" s="192" t="s">
        <v>346</v>
      </c>
      <c r="B231" s="192"/>
      <c r="C231" s="219" t="s">
        <v>393</v>
      </c>
      <c r="D231" s="219" t="s">
        <v>396</v>
      </c>
      <c r="E231" s="219" t="s">
        <v>397</v>
      </c>
      <c r="F231" s="211">
        <f t="shared" si="175"/>
        <v>0</v>
      </c>
      <c r="G231" s="211">
        <f t="shared" si="176"/>
        <v>0</v>
      </c>
      <c r="H231" s="212">
        <f t="shared" si="177"/>
        <v>0</v>
      </c>
      <c r="I231" s="213"/>
      <c r="J231" s="214"/>
      <c r="K231" s="214">
        <v>381</v>
      </c>
      <c r="L231" s="214"/>
      <c r="M231" s="214"/>
      <c r="N231" s="215"/>
      <c r="O231" s="220" t="s">
        <v>41</v>
      </c>
      <c r="P231" s="216" t="s">
        <v>265</v>
      </c>
      <c r="Q231" s="217">
        <f t="shared" si="196"/>
        <v>0</v>
      </c>
      <c r="R231" s="217">
        <f t="shared" si="196"/>
        <v>0</v>
      </c>
      <c r="S231" s="217">
        <f t="shared" si="196"/>
        <v>0</v>
      </c>
      <c r="T231" s="217">
        <f t="shared" si="196"/>
        <v>0</v>
      </c>
      <c r="U231" s="217">
        <f t="shared" si="196"/>
        <v>0</v>
      </c>
      <c r="V231" s="217">
        <f t="shared" si="196"/>
        <v>0</v>
      </c>
      <c r="W231" s="217">
        <f t="shared" si="196"/>
        <v>0</v>
      </c>
      <c r="X231" s="217">
        <f t="shared" si="196"/>
        <v>0</v>
      </c>
      <c r="Y231" s="217">
        <f t="shared" si="196"/>
        <v>0</v>
      </c>
      <c r="Z231" s="217">
        <f t="shared" si="196"/>
        <v>0</v>
      </c>
      <c r="AA231" s="245">
        <f t="shared" si="196"/>
        <v>0</v>
      </c>
      <c r="AB231" s="217">
        <f t="shared" si="196"/>
        <v>0</v>
      </c>
      <c r="AC231" s="217">
        <f t="shared" si="196"/>
        <v>0</v>
      </c>
      <c r="AD231" s="217">
        <f t="shared" si="196"/>
        <v>0</v>
      </c>
    </row>
    <row r="232" spans="1:34" s="118" customFormat="1" ht="20.25" hidden="1" customHeight="1" x14ac:dyDescent="0.25">
      <c r="A232" s="187" t="s">
        <v>346</v>
      </c>
      <c r="B232" s="187"/>
      <c r="C232" s="187"/>
      <c r="D232" s="202" t="s">
        <v>396</v>
      </c>
      <c r="E232" s="202" t="s">
        <v>397</v>
      </c>
      <c r="F232" s="204">
        <f t="shared" si="175"/>
        <v>0</v>
      </c>
      <c r="G232" s="204">
        <f t="shared" si="176"/>
        <v>0</v>
      </c>
      <c r="H232" s="205">
        <f t="shared" si="177"/>
        <v>0</v>
      </c>
      <c r="I232" s="128"/>
      <c r="J232" s="135"/>
      <c r="K232" s="135"/>
      <c r="L232" s="135">
        <v>3811</v>
      </c>
      <c r="M232" s="11"/>
      <c r="N232" s="131"/>
      <c r="O232" s="12" t="s">
        <v>41</v>
      </c>
      <c r="P232" s="131" t="s">
        <v>266</v>
      </c>
      <c r="Q232" s="137">
        <f t="shared" si="196"/>
        <v>0</v>
      </c>
      <c r="R232" s="137">
        <f t="shared" si="196"/>
        <v>0</v>
      </c>
      <c r="S232" s="137">
        <f t="shared" si="196"/>
        <v>0</v>
      </c>
      <c r="T232" s="137">
        <f t="shared" si="196"/>
        <v>0</v>
      </c>
      <c r="U232" s="137">
        <f t="shared" si="196"/>
        <v>0</v>
      </c>
      <c r="V232" s="137">
        <f t="shared" si="196"/>
        <v>0</v>
      </c>
      <c r="W232" s="137">
        <f t="shared" si="196"/>
        <v>0</v>
      </c>
      <c r="X232" s="137">
        <f t="shared" si="196"/>
        <v>0</v>
      </c>
      <c r="Y232" s="137">
        <f t="shared" si="196"/>
        <v>0</v>
      </c>
      <c r="Z232" s="137">
        <f t="shared" si="196"/>
        <v>0</v>
      </c>
      <c r="AA232" s="246">
        <f t="shared" si="196"/>
        <v>0</v>
      </c>
      <c r="AB232" s="137">
        <f t="shared" si="196"/>
        <v>0</v>
      </c>
      <c r="AC232" s="137">
        <f t="shared" si="196"/>
        <v>0</v>
      </c>
      <c r="AD232" s="137">
        <f t="shared" si="196"/>
        <v>0</v>
      </c>
    </row>
    <row r="233" spans="1:34" s="118" customFormat="1" ht="20.25" hidden="1" customHeight="1" x14ac:dyDescent="0.25">
      <c r="A233" s="187" t="s">
        <v>346</v>
      </c>
      <c r="B233" s="187"/>
      <c r="C233" s="187"/>
      <c r="D233" s="187"/>
      <c r="E233" s="202" t="s">
        <v>397</v>
      </c>
      <c r="F233" s="204">
        <f t="shared" si="175"/>
        <v>0</v>
      </c>
      <c r="G233" s="204">
        <f t="shared" si="176"/>
        <v>0</v>
      </c>
      <c r="H233" s="205">
        <f t="shared" si="177"/>
        <v>0</v>
      </c>
      <c r="I233" s="128"/>
      <c r="J233" s="135"/>
      <c r="K233" s="135"/>
      <c r="L233" s="135"/>
      <c r="M233" s="198">
        <v>38111</v>
      </c>
      <c r="N233" s="199"/>
      <c r="O233" s="200" t="s">
        <v>41</v>
      </c>
      <c r="P233" s="199" t="s">
        <v>267</v>
      </c>
      <c r="Q233" s="201">
        <f t="shared" si="196"/>
        <v>0</v>
      </c>
      <c r="R233" s="201">
        <f t="shared" si="196"/>
        <v>0</v>
      </c>
      <c r="S233" s="201">
        <f t="shared" si="196"/>
        <v>0</v>
      </c>
      <c r="T233" s="201">
        <f t="shared" si="196"/>
        <v>0</v>
      </c>
      <c r="U233" s="201">
        <f t="shared" si="196"/>
        <v>0</v>
      </c>
      <c r="V233" s="201">
        <f t="shared" si="196"/>
        <v>0</v>
      </c>
      <c r="W233" s="201">
        <f t="shared" si="196"/>
        <v>0</v>
      </c>
      <c r="X233" s="201">
        <f t="shared" si="196"/>
        <v>0</v>
      </c>
      <c r="Y233" s="201">
        <f t="shared" si="196"/>
        <v>0</v>
      </c>
      <c r="Z233" s="201">
        <f t="shared" si="196"/>
        <v>0</v>
      </c>
      <c r="AA233" s="247">
        <f t="shared" si="196"/>
        <v>0</v>
      </c>
      <c r="AB233" s="201">
        <f t="shared" si="196"/>
        <v>0</v>
      </c>
      <c r="AC233" s="201">
        <f t="shared" si="196"/>
        <v>0</v>
      </c>
      <c r="AD233" s="201">
        <f t="shared" si="196"/>
        <v>0</v>
      </c>
    </row>
    <row r="234" spans="1:34" s="118" customFormat="1" ht="20.25" hidden="1" customHeight="1" x14ac:dyDescent="0.25">
      <c r="A234" s="187" t="s">
        <v>346</v>
      </c>
      <c r="B234" s="187"/>
      <c r="C234" s="187"/>
      <c r="D234" s="187"/>
      <c r="E234" s="187"/>
      <c r="F234" s="204">
        <f t="shared" si="175"/>
        <v>0</v>
      </c>
      <c r="G234" s="204">
        <f t="shared" si="176"/>
        <v>0</v>
      </c>
      <c r="H234" s="205">
        <f t="shared" si="177"/>
        <v>0</v>
      </c>
      <c r="I234" s="128"/>
      <c r="J234" s="135"/>
      <c r="K234" s="135"/>
      <c r="L234" s="135"/>
      <c r="M234" s="11"/>
      <c r="N234" s="175">
        <v>381110</v>
      </c>
      <c r="O234" s="176" t="s">
        <v>41</v>
      </c>
      <c r="P234" s="177" t="s">
        <v>267</v>
      </c>
      <c r="Q234" s="178">
        <v>0</v>
      </c>
      <c r="R234" s="178">
        <v>0</v>
      </c>
      <c r="S234" s="178">
        <f>Q234+R234</f>
        <v>0</v>
      </c>
      <c r="T234" s="178"/>
      <c r="U234" s="178"/>
      <c r="V234" s="178"/>
      <c r="W234" s="178"/>
      <c r="X234" s="178"/>
      <c r="Y234" s="178"/>
      <c r="Z234" s="178"/>
      <c r="AA234" s="248">
        <f>+Q234</f>
        <v>0</v>
      </c>
      <c r="AB234" s="178"/>
      <c r="AC234" s="178"/>
      <c r="AD234" s="178"/>
    </row>
    <row r="235" spans="1:34" s="197" customFormat="1" ht="21.75" customHeight="1" x14ac:dyDescent="0.25">
      <c r="A235" s="192" t="s">
        <v>347</v>
      </c>
      <c r="B235" s="192"/>
      <c r="C235" s="202" t="s">
        <v>393</v>
      </c>
      <c r="D235" s="202" t="s">
        <v>396</v>
      </c>
      <c r="E235" s="202" t="s">
        <v>397</v>
      </c>
      <c r="F235" s="204">
        <f t="shared" si="175"/>
        <v>4854557.8599999994</v>
      </c>
      <c r="G235" s="204">
        <f t="shared" si="176"/>
        <v>0</v>
      </c>
      <c r="H235" s="205">
        <f t="shared" si="177"/>
        <v>11082051</v>
      </c>
      <c r="I235" s="193"/>
      <c r="J235" s="193"/>
      <c r="K235" s="193"/>
      <c r="L235" s="193"/>
      <c r="M235" s="193"/>
      <c r="N235" s="193">
        <f>+O235</f>
        <v>435</v>
      </c>
      <c r="O235" s="194">
        <v>435</v>
      </c>
      <c r="P235" s="195" t="s">
        <v>72</v>
      </c>
      <c r="Q235" s="196">
        <f>+Q236</f>
        <v>2453500.9299999997</v>
      </c>
      <c r="R235" s="196">
        <f t="shared" ref="R235:AD235" si="197">+R236</f>
        <v>-26222</v>
      </c>
      <c r="S235" s="196">
        <f t="shared" si="197"/>
        <v>2427278.9299999997</v>
      </c>
      <c r="T235" s="196">
        <f t="shared" si="197"/>
        <v>0</v>
      </c>
      <c r="U235" s="196">
        <f t="shared" si="197"/>
        <v>0</v>
      </c>
      <c r="V235" s="196">
        <f t="shared" si="197"/>
        <v>0</v>
      </c>
      <c r="W235" s="196">
        <f t="shared" si="197"/>
        <v>0</v>
      </c>
      <c r="X235" s="196">
        <f t="shared" si="197"/>
        <v>0</v>
      </c>
      <c r="Y235" s="196">
        <f t="shared" si="197"/>
        <v>0</v>
      </c>
      <c r="Z235" s="196">
        <f t="shared" si="197"/>
        <v>1736774</v>
      </c>
      <c r="AA235" s="196">
        <f t="shared" si="197"/>
        <v>2303167</v>
      </c>
      <c r="AB235" s="196">
        <f t="shared" si="197"/>
        <v>2478000</v>
      </c>
      <c r="AC235" s="196">
        <f t="shared" si="197"/>
        <v>2257200</v>
      </c>
      <c r="AD235" s="196">
        <f t="shared" si="197"/>
        <v>2306910</v>
      </c>
      <c r="AG235" s="237"/>
      <c r="AH235" s="237"/>
    </row>
    <row r="236" spans="1:34" s="123" customFormat="1" ht="20.25" customHeight="1" x14ac:dyDescent="0.25">
      <c r="A236" s="187" t="s">
        <v>347</v>
      </c>
      <c r="B236" s="202" t="s">
        <v>362</v>
      </c>
      <c r="C236" s="202" t="s">
        <v>393</v>
      </c>
      <c r="D236" s="202" t="s">
        <v>396</v>
      </c>
      <c r="E236" s="202" t="s">
        <v>397</v>
      </c>
      <c r="F236" s="204">
        <f t="shared" si="175"/>
        <v>4854557.8599999994</v>
      </c>
      <c r="G236" s="204">
        <f t="shared" si="176"/>
        <v>0</v>
      </c>
      <c r="H236" s="205">
        <f t="shared" si="177"/>
        <v>11082051</v>
      </c>
      <c r="I236" s="133">
        <v>3</v>
      </c>
      <c r="J236" s="133"/>
      <c r="K236" s="133"/>
      <c r="L236" s="133"/>
      <c r="M236" s="133"/>
      <c r="N236" s="133"/>
      <c r="O236" s="12">
        <v>435</v>
      </c>
      <c r="P236" s="134" t="s">
        <v>18</v>
      </c>
      <c r="Q236" s="127">
        <f>+Q237+Q276+Q429</f>
        <v>2453500.9299999997</v>
      </c>
      <c r="R236" s="127">
        <f t="shared" ref="R236:AB236" si="198">+R237+R276+R429</f>
        <v>-26222</v>
      </c>
      <c r="S236" s="127">
        <f t="shared" si="198"/>
        <v>2427278.9299999997</v>
      </c>
      <c r="T236" s="127">
        <f t="shared" si="198"/>
        <v>0</v>
      </c>
      <c r="U236" s="127">
        <f t="shared" si="198"/>
        <v>0</v>
      </c>
      <c r="V236" s="127">
        <f t="shared" si="198"/>
        <v>0</v>
      </c>
      <c r="W236" s="127">
        <f t="shared" si="198"/>
        <v>0</v>
      </c>
      <c r="X236" s="127">
        <f t="shared" si="198"/>
        <v>0</v>
      </c>
      <c r="Y236" s="127">
        <f t="shared" si="198"/>
        <v>0</v>
      </c>
      <c r="Z236" s="127">
        <f t="shared" si="198"/>
        <v>1736774</v>
      </c>
      <c r="AA236" s="127">
        <f t="shared" si="198"/>
        <v>2303167</v>
      </c>
      <c r="AB236" s="127">
        <f t="shared" si="198"/>
        <v>2478000</v>
      </c>
      <c r="AC236" s="127">
        <f t="shared" ref="AC236:AD236" si="199">+AC237+AC276+AC429</f>
        <v>2257200</v>
      </c>
      <c r="AD236" s="127">
        <f t="shared" si="199"/>
        <v>2306910</v>
      </c>
    </row>
    <row r="237" spans="1:34" s="191" customFormat="1" ht="20.25" customHeight="1" x14ac:dyDescent="0.25">
      <c r="A237" s="187" t="s">
        <v>347</v>
      </c>
      <c r="B237" s="202" t="s">
        <v>362</v>
      </c>
      <c r="C237" s="202" t="s">
        <v>393</v>
      </c>
      <c r="D237" s="202" t="s">
        <v>396</v>
      </c>
      <c r="E237" s="202" t="s">
        <v>397</v>
      </c>
      <c r="F237" s="204">
        <f t="shared" si="175"/>
        <v>3377671.86</v>
      </c>
      <c r="G237" s="204">
        <f t="shared" si="176"/>
        <v>0</v>
      </c>
      <c r="H237" s="205">
        <f t="shared" si="177"/>
        <v>9085895</v>
      </c>
      <c r="I237" s="125"/>
      <c r="J237" s="125">
        <v>31</v>
      </c>
      <c r="K237" s="125"/>
      <c r="L237" s="125"/>
      <c r="M237" s="125"/>
      <c r="N237" s="125"/>
      <c r="O237" s="179" t="s">
        <v>42</v>
      </c>
      <c r="P237" s="189" t="s">
        <v>6</v>
      </c>
      <c r="Q237" s="190">
        <f>Q238+Q253+Q267</f>
        <v>1710900.93</v>
      </c>
      <c r="R237" s="190">
        <f t="shared" ref="R237:AB237" si="200">R238+R253+R267</f>
        <v>-22065</v>
      </c>
      <c r="S237" s="190">
        <f t="shared" si="200"/>
        <v>1688835.93</v>
      </c>
      <c r="T237" s="190">
        <f t="shared" si="200"/>
        <v>0</v>
      </c>
      <c r="U237" s="190">
        <f t="shared" si="200"/>
        <v>0</v>
      </c>
      <c r="V237" s="190">
        <f t="shared" si="200"/>
        <v>0</v>
      </c>
      <c r="W237" s="190">
        <f t="shared" si="200"/>
        <v>0</v>
      </c>
      <c r="X237" s="190">
        <f t="shared" si="200"/>
        <v>0</v>
      </c>
      <c r="Y237" s="190">
        <f t="shared" si="200"/>
        <v>0</v>
      </c>
      <c r="Z237" s="190">
        <f t="shared" si="200"/>
        <v>1356548</v>
      </c>
      <c r="AA237" s="190">
        <f t="shared" si="200"/>
        <v>1839747</v>
      </c>
      <c r="AB237" s="190">
        <f t="shared" si="200"/>
        <v>1953600</v>
      </c>
      <c r="AC237" s="190">
        <v>1956000</v>
      </c>
      <c r="AD237" s="190">
        <v>1980000</v>
      </c>
    </row>
    <row r="238" spans="1:34" s="218" customFormat="1" ht="20.25" hidden="1" customHeight="1" x14ac:dyDescent="0.25">
      <c r="A238" s="192" t="s">
        <v>347</v>
      </c>
      <c r="B238" s="192"/>
      <c r="C238" s="219" t="s">
        <v>393</v>
      </c>
      <c r="D238" s="219" t="s">
        <v>396</v>
      </c>
      <c r="E238" s="219" t="s">
        <v>397</v>
      </c>
      <c r="F238" s="211">
        <f t="shared" si="175"/>
        <v>2832121.86</v>
      </c>
      <c r="G238" s="211">
        <f t="shared" si="176"/>
        <v>0</v>
      </c>
      <c r="H238" s="212">
        <f t="shared" si="177"/>
        <v>4256120</v>
      </c>
      <c r="I238" s="213"/>
      <c r="J238" s="214"/>
      <c r="K238" s="214">
        <v>311</v>
      </c>
      <c r="L238" s="214"/>
      <c r="M238" s="214"/>
      <c r="N238" s="215"/>
      <c r="O238" s="220" t="s">
        <v>42</v>
      </c>
      <c r="P238" s="216" t="s">
        <v>128</v>
      </c>
      <c r="Q238" s="217">
        <f>Q239+Q250+Q247</f>
        <v>1435000.93</v>
      </c>
      <c r="R238" s="217">
        <f t="shared" ref="R238:AA238" si="201">R239+R250+R247</f>
        <v>-18940</v>
      </c>
      <c r="S238" s="217">
        <f t="shared" si="201"/>
        <v>1416060.93</v>
      </c>
      <c r="T238" s="217">
        <f t="shared" si="201"/>
        <v>0</v>
      </c>
      <c r="U238" s="217">
        <f t="shared" si="201"/>
        <v>0</v>
      </c>
      <c r="V238" s="217">
        <f t="shared" si="201"/>
        <v>0</v>
      </c>
      <c r="W238" s="217">
        <f t="shared" si="201"/>
        <v>0</v>
      </c>
      <c r="X238" s="217">
        <f t="shared" si="201"/>
        <v>0</v>
      </c>
      <c r="Y238" s="217">
        <f t="shared" si="201"/>
        <v>0</v>
      </c>
      <c r="Z238" s="217">
        <f t="shared" si="201"/>
        <v>1144473</v>
      </c>
      <c r="AA238" s="217">
        <f t="shared" si="201"/>
        <v>1499147</v>
      </c>
      <c r="AB238" s="217">
        <f>AB239+AB250+AB247+AB244</f>
        <v>1612500</v>
      </c>
      <c r="AC238" s="217"/>
      <c r="AD238" s="217"/>
    </row>
    <row r="239" spans="1:34" s="118" customFormat="1" ht="20.25" hidden="1" customHeight="1" x14ac:dyDescent="0.25">
      <c r="A239" s="187" t="s">
        <v>347</v>
      </c>
      <c r="B239" s="187"/>
      <c r="C239" s="187"/>
      <c r="D239" s="202" t="s">
        <v>396</v>
      </c>
      <c r="E239" s="202" t="s">
        <v>397</v>
      </c>
      <c r="F239" s="204">
        <f t="shared" si="175"/>
        <v>2802121.86</v>
      </c>
      <c r="G239" s="204">
        <f t="shared" si="176"/>
        <v>0</v>
      </c>
      <c r="H239" s="205">
        <f t="shared" si="177"/>
        <v>4229433</v>
      </c>
      <c r="I239" s="136"/>
      <c r="J239" s="136"/>
      <c r="K239" s="135"/>
      <c r="L239" s="135">
        <v>3111</v>
      </c>
      <c r="M239" s="135"/>
      <c r="N239" s="136"/>
      <c r="O239" s="12" t="s">
        <v>42</v>
      </c>
      <c r="P239" s="131" t="s">
        <v>129</v>
      </c>
      <c r="Q239" s="137">
        <f t="shared" ref="Q239:AB239" si="202">Q240</f>
        <v>1420000.93</v>
      </c>
      <c r="R239" s="137">
        <f t="shared" si="202"/>
        <v>-18940</v>
      </c>
      <c r="S239" s="137">
        <f t="shared" si="202"/>
        <v>1401060.93</v>
      </c>
      <c r="T239" s="137">
        <f t="shared" si="202"/>
        <v>0</v>
      </c>
      <c r="U239" s="137">
        <f t="shared" si="202"/>
        <v>0</v>
      </c>
      <c r="V239" s="137">
        <f t="shared" si="202"/>
        <v>0</v>
      </c>
      <c r="W239" s="137">
        <f t="shared" si="202"/>
        <v>0</v>
      </c>
      <c r="X239" s="137">
        <f t="shared" si="202"/>
        <v>0</v>
      </c>
      <c r="Y239" s="137">
        <f t="shared" si="202"/>
        <v>0</v>
      </c>
      <c r="Z239" s="137">
        <f t="shared" si="202"/>
        <v>1130286</v>
      </c>
      <c r="AA239" s="137">
        <f t="shared" si="202"/>
        <v>1499147</v>
      </c>
      <c r="AB239" s="137">
        <f t="shared" si="202"/>
        <v>1600000</v>
      </c>
      <c r="AC239" s="137"/>
      <c r="AD239" s="137"/>
    </row>
    <row r="240" spans="1:34" s="118" customFormat="1" ht="20.25" hidden="1" customHeight="1" x14ac:dyDescent="0.25">
      <c r="A240" s="187" t="s">
        <v>347</v>
      </c>
      <c r="B240" s="187"/>
      <c r="C240" s="187"/>
      <c r="D240" s="187"/>
      <c r="E240" s="202" t="s">
        <v>397</v>
      </c>
      <c r="F240" s="204">
        <f t="shared" si="175"/>
        <v>2802121.86</v>
      </c>
      <c r="G240" s="204">
        <f t="shared" si="176"/>
        <v>0</v>
      </c>
      <c r="H240" s="205">
        <f t="shared" si="177"/>
        <v>4229433</v>
      </c>
      <c r="I240" s="128"/>
      <c r="J240" s="135"/>
      <c r="K240" s="135"/>
      <c r="L240" s="135"/>
      <c r="M240" s="198">
        <v>31111</v>
      </c>
      <c r="N240" s="199"/>
      <c r="O240" s="200" t="s">
        <v>42</v>
      </c>
      <c r="P240" s="199" t="s">
        <v>268</v>
      </c>
      <c r="Q240" s="201">
        <f>Q241+Q242+Q243</f>
        <v>1420000.93</v>
      </c>
      <c r="R240" s="201">
        <f t="shared" ref="R240:AB240" si="203">R241+R242+R243</f>
        <v>-18940</v>
      </c>
      <c r="S240" s="201">
        <f t="shared" si="203"/>
        <v>1401060.93</v>
      </c>
      <c r="T240" s="201">
        <f t="shared" si="203"/>
        <v>0</v>
      </c>
      <c r="U240" s="201">
        <f t="shared" si="203"/>
        <v>0</v>
      </c>
      <c r="V240" s="201">
        <f t="shared" si="203"/>
        <v>0</v>
      </c>
      <c r="W240" s="201">
        <f t="shared" si="203"/>
        <v>0</v>
      </c>
      <c r="X240" s="201">
        <f t="shared" si="203"/>
        <v>0</v>
      </c>
      <c r="Y240" s="201">
        <f t="shared" si="203"/>
        <v>0</v>
      </c>
      <c r="Z240" s="201">
        <f t="shared" si="203"/>
        <v>1130286</v>
      </c>
      <c r="AA240" s="201">
        <f t="shared" si="203"/>
        <v>1499147</v>
      </c>
      <c r="AB240" s="201">
        <f t="shared" si="203"/>
        <v>1600000</v>
      </c>
      <c r="AC240" s="201"/>
      <c r="AD240" s="201"/>
    </row>
    <row r="241" spans="1:30" s="118" customFormat="1" ht="20.25" hidden="1" customHeight="1" x14ac:dyDescent="0.25">
      <c r="A241" s="187" t="s">
        <v>347</v>
      </c>
      <c r="B241" s="187"/>
      <c r="C241" s="187"/>
      <c r="D241" s="187"/>
      <c r="E241" s="187"/>
      <c r="F241" s="204">
        <f t="shared" si="175"/>
        <v>2676121.86</v>
      </c>
      <c r="G241" s="204">
        <f t="shared" si="176"/>
        <v>0</v>
      </c>
      <c r="H241" s="205">
        <f t="shared" si="177"/>
        <v>4159260</v>
      </c>
      <c r="I241" s="136"/>
      <c r="J241" s="136"/>
      <c r="K241" s="135"/>
      <c r="L241" s="135"/>
      <c r="M241" s="135"/>
      <c r="N241" s="175">
        <v>311110</v>
      </c>
      <c r="O241" s="176" t="s">
        <v>42</v>
      </c>
      <c r="P241" s="177" t="s">
        <v>269</v>
      </c>
      <c r="Q241" s="178">
        <v>1357000.93</v>
      </c>
      <c r="R241" s="178">
        <f>S241-Q241</f>
        <v>-18940</v>
      </c>
      <c r="S241" s="178">
        <f>1083000+89000+10000+25000+150000+0.93-18940</f>
        <v>1338060.93</v>
      </c>
      <c r="T241" s="178"/>
      <c r="U241" s="178"/>
      <c r="V241" s="178"/>
      <c r="W241" s="178"/>
      <c r="X241" s="178"/>
      <c r="Y241" s="178"/>
      <c r="Z241" s="178">
        <v>1060113</v>
      </c>
      <c r="AA241" s="178">
        <v>1499147</v>
      </c>
      <c r="AB241" s="178">
        <f>1500000+100000</f>
        <v>1600000</v>
      </c>
      <c r="AC241" s="178"/>
      <c r="AD241" s="178"/>
    </row>
    <row r="242" spans="1:30" s="118" customFormat="1" ht="20.25" hidden="1" customHeight="1" x14ac:dyDescent="0.25">
      <c r="A242" s="187" t="s">
        <v>347</v>
      </c>
      <c r="B242" s="187"/>
      <c r="C242" s="187"/>
      <c r="D242" s="187"/>
      <c r="E242" s="187"/>
      <c r="F242" s="204">
        <f t="shared" si="175"/>
        <v>126000</v>
      </c>
      <c r="G242" s="204">
        <f t="shared" si="176"/>
        <v>0</v>
      </c>
      <c r="H242" s="205">
        <f t="shared" si="177"/>
        <v>59674</v>
      </c>
      <c r="I242" s="136"/>
      <c r="J242" s="136"/>
      <c r="K242" s="135"/>
      <c r="L242" s="135"/>
      <c r="M242" s="135"/>
      <c r="N242" s="175">
        <v>311111</v>
      </c>
      <c r="O242" s="176" t="s">
        <v>42</v>
      </c>
      <c r="P242" s="177" t="s">
        <v>134</v>
      </c>
      <c r="Q242" s="178">
        <v>63000</v>
      </c>
      <c r="R242" s="178">
        <f>S242-Q242</f>
        <v>0</v>
      </c>
      <c r="S242" s="178">
        <v>63000</v>
      </c>
      <c r="T242" s="178"/>
      <c r="U242" s="178"/>
      <c r="V242" s="178"/>
      <c r="W242" s="178"/>
      <c r="X242" s="178"/>
      <c r="Y242" s="178"/>
      <c r="Z242" s="178">
        <v>59674</v>
      </c>
      <c r="AA242" s="178">
        <v>0</v>
      </c>
      <c r="AB242" s="178">
        <v>0</v>
      </c>
      <c r="AC242" s="178"/>
      <c r="AD242" s="178"/>
    </row>
    <row r="243" spans="1:30" s="118" customFormat="1" ht="20.25" hidden="1" customHeight="1" x14ac:dyDescent="0.25">
      <c r="A243" s="187" t="s">
        <v>347</v>
      </c>
      <c r="B243" s="187"/>
      <c r="C243" s="187"/>
      <c r="D243" s="187"/>
      <c r="E243" s="187"/>
      <c r="F243" s="204">
        <f t="shared" si="175"/>
        <v>0</v>
      </c>
      <c r="G243" s="204">
        <f t="shared" si="176"/>
        <v>0</v>
      </c>
      <c r="H243" s="205">
        <f t="shared" si="177"/>
        <v>10499</v>
      </c>
      <c r="I243" s="136"/>
      <c r="J243" s="136"/>
      <c r="K243" s="135"/>
      <c r="L243" s="135"/>
      <c r="M243" s="135"/>
      <c r="N243" s="175">
        <v>311114</v>
      </c>
      <c r="O243" s="176" t="s">
        <v>42</v>
      </c>
      <c r="P243" s="177" t="s">
        <v>136</v>
      </c>
      <c r="Q243" s="178">
        <v>0</v>
      </c>
      <c r="R243" s="178">
        <f>S243-Q243</f>
        <v>0</v>
      </c>
      <c r="S243" s="178">
        <v>0</v>
      </c>
      <c r="T243" s="178"/>
      <c r="U243" s="178"/>
      <c r="V243" s="178"/>
      <c r="W243" s="178"/>
      <c r="X243" s="178"/>
      <c r="Y243" s="178"/>
      <c r="Z243" s="178">
        <v>10499</v>
      </c>
      <c r="AA243" s="178">
        <f t="shared" ref="AA243" si="204">+Q243</f>
        <v>0</v>
      </c>
      <c r="AB243" s="178"/>
      <c r="AC243" s="178"/>
      <c r="AD243" s="178"/>
    </row>
    <row r="244" spans="1:30" s="118" customFormat="1" ht="20.25" hidden="1" customHeight="1" x14ac:dyDescent="0.25">
      <c r="A244" s="187" t="s">
        <v>347</v>
      </c>
      <c r="B244" s="187"/>
      <c r="C244" s="187"/>
      <c r="D244" s="202" t="s">
        <v>396</v>
      </c>
      <c r="E244" s="202" t="s">
        <v>397</v>
      </c>
      <c r="F244" s="204">
        <f t="shared" ref="F244:F246" si="205">+Q244+R244+S244</f>
        <v>0</v>
      </c>
      <c r="G244" s="204">
        <f t="shared" ref="G244:G246" si="206">+T244+U244+V244+W244+X244+Y244</f>
        <v>0</v>
      </c>
      <c r="H244" s="205">
        <f t="shared" ref="H244:H246" si="207">+Z244+AA244+AB244+AC244+AD244</f>
        <v>12500</v>
      </c>
      <c r="I244" s="136"/>
      <c r="J244" s="136"/>
      <c r="K244" s="135"/>
      <c r="L244" s="135">
        <v>3112</v>
      </c>
      <c r="M244" s="135"/>
      <c r="N244" s="136"/>
      <c r="O244" s="12" t="s">
        <v>42</v>
      </c>
      <c r="P244" s="131" t="s">
        <v>503</v>
      </c>
      <c r="Q244" s="137">
        <f t="shared" ref="Q244:AB245" si="208">Q245</f>
        <v>0</v>
      </c>
      <c r="R244" s="137">
        <f t="shared" si="208"/>
        <v>0</v>
      </c>
      <c r="S244" s="137">
        <f t="shared" si="208"/>
        <v>0</v>
      </c>
      <c r="T244" s="137">
        <f t="shared" si="208"/>
        <v>0</v>
      </c>
      <c r="U244" s="137">
        <f t="shared" si="208"/>
        <v>0</v>
      </c>
      <c r="V244" s="137">
        <f t="shared" si="208"/>
        <v>0</v>
      </c>
      <c r="W244" s="137">
        <f t="shared" si="208"/>
        <v>0</v>
      </c>
      <c r="X244" s="137">
        <f t="shared" si="208"/>
        <v>0</v>
      </c>
      <c r="Y244" s="137">
        <f t="shared" si="208"/>
        <v>0</v>
      </c>
      <c r="Z244" s="137">
        <f t="shared" si="208"/>
        <v>0</v>
      </c>
      <c r="AA244" s="137">
        <f t="shared" si="208"/>
        <v>0</v>
      </c>
      <c r="AB244" s="137">
        <f t="shared" si="208"/>
        <v>12500</v>
      </c>
      <c r="AC244" s="137"/>
      <c r="AD244" s="137"/>
    </row>
    <row r="245" spans="1:30" s="118" customFormat="1" ht="20.25" hidden="1" customHeight="1" x14ac:dyDescent="0.25">
      <c r="A245" s="187" t="s">
        <v>347</v>
      </c>
      <c r="B245" s="187"/>
      <c r="C245" s="187"/>
      <c r="D245" s="187"/>
      <c r="E245" s="202" t="s">
        <v>397</v>
      </c>
      <c r="F245" s="204">
        <f t="shared" si="205"/>
        <v>0</v>
      </c>
      <c r="G245" s="204">
        <f t="shared" si="206"/>
        <v>0</v>
      </c>
      <c r="H245" s="205">
        <f t="shared" si="207"/>
        <v>12500</v>
      </c>
      <c r="I245" s="128"/>
      <c r="J245" s="135"/>
      <c r="K245" s="135"/>
      <c r="L245" s="135"/>
      <c r="M245" s="198">
        <v>31126</v>
      </c>
      <c r="N245" s="199"/>
      <c r="O245" s="200" t="s">
        <v>42</v>
      </c>
      <c r="P245" s="199" t="s">
        <v>503</v>
      </c>
      <c r="Q245" s="201">
        <f t="shared" si="208"/>
        <v>0</v>
      </c>
      <c r="R245" s="201">
        <f t="shared" si="208"/>
        <v>0</v>
      </c>
      <c r="S245" s="201">
        <f t="shared" si="208"/>
        <v>0</v>
      </c>
      <c r="T245" s="201">
        <f t="shared" si="208"/>
        <v>0</v>
      </c>
      <c r="U245" s="201">
        <f t="shared" si="208"/>
        <v>0</v>
      </c>
      <c r="V245" s="201">
        <f t="shared" si="208"/>
        <v>0</v>
      </c>
      <c r="W245" s="201">
        <f t="shared" si="208"/>
        <v>0</v>
      </c>
      <c r="X245" s="201">
        <f t="shared" si="208"/>
        <v>0</v>
      </c>
      <c r="Y245" s="201">
        <f t="shared" si="208"/>
        <v>0</v>
      </c>
      <c r="Z245" s="201">
        <f t="shared" si="208"/>
        <v>0</v>
      </c>
      <c r="AA245" s="201">
        <f t="shared" si="208"/>
        <v>0</v>
      </c>
      <c r="AB245" s="201">
        <f t="shared" si="208"/>
        <v>12500</v>
      </c>
      <c r="AC245" s="201"/>
      <c r="AD245" s="201"/>
    </row>
    <row r="246" spans="1:30" s="118" customFormat="1" ht="20.25" hidden="1" customHeight="1" x14ac:dyDescent="0.25">
      <c r="A246" s="187" t="s">
        <v>347</v>
      </c>
      <c r="B246" s="187"/>
      <c r="C246" s="187"/>
      <c r="D246" s="187"/>
      <c r="E246" s="187"/>
      <c r="F246" s="204">
        <f t="shared" si="205"/>
        <v>0</v>
      </c>
      <c r="G246" s="204">
        <f t="shared" si="206"/>
        <v>0</v>
      </c>
      <c r="H246" s="205">
        <f t="shared" si="207"/>
        <v>12500</v>
      </c>
      <c r="I246" s="136"/>
      <c r="J246" s="136"/>
      <c r="K246" s="135"/>
      <c r="L246" s="135"/>
      <c r="M246" s="135"/>
      <c r="N246" s="175">
        <v>311260</v>
      </c>
      <c r="O246" s="176" t="s">
        <v>42</v>
      </c>
      <c r="P246" s="177" t="s">
        <v>503</v>
      </c>
      <c r="Q246" s="178">
        <v>0</v>
      </c>
      <c r="R246" s="178">
        <f>S246-Q246</f>
        <v>0</v>
      </c>
      <c r="S246" s="178">
        <v>0</v>
      </c>
      <c r="T246" s="178"/>
      <c r="U246" s="178"/>
      <c r="V246" s="178"/>
      <c r="W246" s="178"/>
      <c r="X246" s="178"/>
      <c r="Y246" s="178"/>
      <c r="Z246" s="178">
        <v>0</v>
      </c>
      <c r="AA246" s="178">
        <v>0</v>
      </c>
      <c r="AB246" s="178">
        <v>12500</v>
      </c>
      <c r="AC246" s="178"/>
      <c r="AD246" s="178"/>
    </row>
    <row r="247" spans="1:30" s="118" customFormat="1" ht="20.25" hidden="1" customHeight="1" x14ac:dyDescent="0.25">
      <c r="A247" s="187" t="s">
        <v>347</v>
      </c>
      <c r="B247" s="187"/>
      <c r="C247" s="187"/>
      <c r="D247" s="202" t="s">
        <v>396</v>
      </c>
      <c r="E247" s="202" t="s">
        <v>397</v>
      </c>
      <c r="F247" s="204">
        <f t="shared" si="175"/>
        <v>0</v>
      </c>
      <c r="G247" s="204">
        <f t="shared" si="176"/>
        <v>0</v>
      </c>
      <c r="H247" s="205">
        <f t="shared" si="177"/>
        <v>0</v>
      </c>
      <c r="I247" s="136"/>
      <c r="J247" s="136"/>
      <c r="K247" s="135"/>
      <c r="L247" s="135">
        <v>3113</v>
      </c>
      <c r="M247" s="135"/>
      <c r="N247" s="136"/>
      <c r="O247" s="12" t="s">
        <v>42</v>
      </c>
      <c r="P247" s="131" t="s">
        <v>137</v>
      </c>
      <c r="Q247" s="137">
        <f t="shared" ref="Q247:AB248" si="209">Q248</f>
        <v>0</v>
      </c>
      <c r="R247" s="137">
        <f t="shared" si="209"/>
        <v>0</v>
      </c>
      <c r="S247" s="137">
        <f t="shared" si="209"/>
        <v>0</v>
      </c>
      <c r="T247" s="137">
        <f t="shared" si="209"/>
        <v>0</v>
      </c>
      <c r="U247" s="137">
        <f t="shared" si="209"/>
        <v>0</v>
      </c>
      <c r="V247" s="137">
        <f t="shared" si="209"/>
        <v>0</v>
      </c>
      <c r="W247" s="137">
        <f t="shared" si="209"/>
        <v>0</v>
      </c>
      <c r="X247" s="137">
        <f t="shared" si="209"/>
        <v>0</v>
      </c>
      <c r="Y247" s="137">
        <f t="shared" si="209"/>
        <v>0</v>
      </c>
      <c r="Z247" s="137">
        <f t="shared" si="209"/>
        <v>0</v>
      </c>
      <c r="AA247" s="137">
        <f t="shared" si="209"/>
        <v>0</v>
      </c>
      <c r="AB247" s="137">
        <f t="shared" si="209"/>
        <v>0</v>
      </c>
      <c r="AC247" s="137"/>
      <c r="AD247" s="137"/>
    </row>
    <row r="248" spans="1:30" s="118" customFormat="1" ht="20.25" hidden="1" customHeight="1" x14ac:dyDescent="0.25">
      <c r="A248" s="187" t="s">
        <v>347</v>
      </c>
      <c r="B248" s="187"/>
      <c r="C248" s="187"/>
      <c r="D248" s="187"/>
      <c r="E248" s="202" t="s">
        <v>397</v>
      </c>
      <c r="F248" s="204">
        <f t="shared" si="175"/>
        <v>0</v>
      </c>
      <c r="G248" s="204">
        <f t="shared" si="176"/>
        <v>0</v>
      </c>
      <c r="H248" s="205">
        <f t="shared" si="177"/>
        <v>0</v>
      </c>
      <c r="I248" s="128"/>
      <c r="J248" s="135"/>
      <c r="K248" s="135"/>
      <c r="L248" s="135"/>
      <c r="M248" s="198">
        <v>31131</v>
      </c>
      <c r="N248" s="199"/>
      <c r="O248" s="200" t="s">
        <v>42</v>
      </c>
      <c r="P248" s="199" t="s">
        <v>137</v>
      </c>
      <c r="Q248" s="201">
        <f t="shared" si="209"/>
        <v>0</v>
      </c>
      <c r="R248" s="201">
        <f t="shared" si="209"/>
        <v>0</v>
      </c>
      <c r="S248" s="201">
        <f t="shared" si="209"/>
        <v>0</v>
      </c>
      <c r="T248" s="201">
        <f t="shared" si="209"/>
        <v>0</v>
      </c>
      <c r="U248" s="201">
        <f t="shared" si="209"/>
        <v>0</v>
      </c>
      <c r="V248" s="201">
        <f t="shared" si="209"/>
        <v>0</v>
      </c>
      <c r="W248" s="201">
        <f t="shared" si="209"/>
        <v>0</v>
      </c>
      <c r="X248" s="201">
        <f t="shared" si="209"/>
        <v>0</v>
      </c>
      <c r="Y248" s="201">
        <f t="shared" si="209"/>
        <v>0</v>
      </c>
      <c r="Z248" s="201">
        <f t="shared" si="209"/>
        <v>0</v>
      </c>
      <c r="AA248" s="201">
        <f t="shared" si="209"/>
        <v>0</v>
      </c>
      <c r="AB248" s="201">
        <f t="shared" si="209"/>
        <v>0</v>
      </c>
      <c r="AC248" s="201"/>
      <c r="AD248" s="201"/>
    </row>
    <row r="249" spans="1:30" s="118" customFormat="1" ht="20.25" hidden="1" customHeight="1" x14ac:dyDescent="0.25">
      <c r="A249" s="187" t="s">
        <v>347</v>
      </c>
      <c r="B249" s="187"/>
      <c r="C249" s="187"/>
      <c r="D249" s="187"/>
      <c r="E249" s="187"/>
      <c r="F249" s="204">
        <f t="shared" si="175"/>
        <v>0</v>
      </c>
      <c r="G249" s="204">
        <f t="shared" si="176"/>
        <v>0</v>
      </c>
      <c r="H249" s="205">
        <f t="shared" si="177"/>
        <v>0</v>
      </c>
      <c r="I249" s="136"/>
      <c r="J249" s="136"/>
      <c r="K249" s="135"/>
      <c r="L249" s="135"/>
      <c r="M249" s="135"/>
      <c r="N249" s="175">
        <v>311310</v>
      </c>
      <c r="O249" s="176" t="s">
        <v>42</v>
      </c>
      <c r="P249" s="177" t="s">
        <v>137</v>
      </c>
      <c r="Q249" s="178">
        <v>0</v>
      </c>
      <c r="R249" s="178">
        <f>S249-Q249</f>
        <v>0</v>
      </c>
      <c r="S249" s="178">
        <v>0</v>
      </c>
      <c r="T249" s="178"/>
      <c r="U249" s="178"/>
      <c r="V249" s="178"/>
      <c r="W249" s="178"/>
      <c r="X249" s="178"/>
      <c r="Y249" s="178"/>
      <c r="Z249" s="178">
        <v>0</v>
      </c>
      <c r="AA249" s="178">
        <f>+Q249</f>
        <v>0</v>
      </c>
      <c r="AB249" s="178"/>
      <c r="AC249" s="178"/>
      <c r="AD249" s="178"/>
    </row>
    <row r="250" spans="1:30" s="118" customFormat="1" ht="20.25" hidden="1" customHeight="1" x14ac:dyDescent="0.25">
      <c r="A250" s="187" t="s">
        <v>347</v>
      </c>
      <c r="B250" s="187"/>
      <c r="C250" s="187"/>
      <c r="D250" s="202" t="s">
        <v>396</v>
      </c>
      <c r="E250" s="202" t="s">
        <v>397</v>
      </c>
      <c r="F250" s="204">
        <f t="shared" si="175"/>
        <v>30000</v>
      </c>
      <c r="G250" s="204">
        <f t="shared" si="176"/>
        <v>0</v>
      </c>
      <c r="H250" s="205">
        <f t="shared" si="177"/>
        <v>14187</v>
      </c>
      <c r="I250" s="136"/>
      <c r="J250" s="136"/>
      <c r="K250" s="135"/>
      <c r="L250" s="135">
        <v>3114</v>
      </c>
      <c r="M250" s="135"/>
      <c r="N250" s="136"/>
      <c r="O250" s="12" t="s">
        <v>42</v>
      </c>
      <c r="P250" s="131" t="s">
        <v>138</v>
      </c>
      <c r="Q250" s="137">
        <f t="shared" ref="Q250:AB251" si="210">Q251</f>
        <v>15000</v>
      </c>
      <c r="R250" s="137">
        <f t="shared" si="210"/>
        <v>0</v>
      </c>
      <c r="S250" s="137">
        <f t="shared" si="210"/>
        <v>15000</v>
      </c>
      <c r="T250" s="137">
        <f t="shared" si="210"/>
        <v>0</v>
      </c>
      <c r="U250" s="137">
        <f t="shared" si="210"/>
        <v>0</v>
      </c>
      <c r="V250" s="137">
        <f t="shared" si="210"/>
        <v>0</v>
      </c>
      <c r="W250" s="137">
        <f t="shared" si="210"/>
        <v>0</v>
      </c>
      <c r="X250" s="137">
        <f t="shared" si="210"/>
        <v>0</v>
      </c>
      <c r="Y250" s="137">
        <f t="shared" si="210"/>
        <v>0</v>
      </c>
      <c r="Z250" s="137">
        <f t="shared" si="210"/>
        <v>14187</v>
      </c>
      <c r="AA250" s="137">
        <f t="shared" si="210"/>
        <v>0</v>
      </c>
      <c r="AB250" s="137">
        <f t="shared" si="210"/>
        <v>0</v>
      </c>
      <c r="AC250" s="137"/>
      <c r="AD250" s="137"/>
    </row>
    <row r="251" spans="1:30" s="118" customFormat="1" ht="20.25" hidden="1" customHeight="1" x14ac:dyDescent="0.25">
      <c r="A251" s="187" t="s">
        <v>347</v>
      </c>
      <c r="B251" s="187"/>
      <c r="C251" s="187"/>
      <c r="D251" s="187"/>
      <c r="E251" s="202" t="s">
        <v>397</v>
      </c>
      <c r="F251" s="204">
        <f t="shared" si="175"/>
        <v>30000</v>
      </c>
      <c r="G251" s="204">
        <f t="shared" si="176"/>
        <v>0</v>
      </c>
      <c r="H251" s="205">
        <f t="shared" si="177"/>
        <v>14187</v>
      </c>
      <c r="I251" s="128"/>
      <c r="J251" s="135"/>
      <c r="K251" s="135"/>
      <c r="L251" s="135"/>
      <c r="M251" s="198">
        <v>31141</v>
      </c>
      <c r="N251" s="199"/>
      <c r="O251" s="200" t="s">
        <v>42</v>
      </c>
      <c r="P251" s="199" t="s">
        <v>138</v>
      </c>
      <c r="Q251" s="201">
        <f t="shared" si="210"/>
        <v>15000</v>
      </c>
      <c r="R251" s="201">
        <f t="shared" si="210"/>
        <v>0</v>
      </c>
      <c r="S251" s="201">
        <f t="shared" si="210"/>
        <v>15000</v>
      </c>
      <c r="T251" s="201">
        <f t="shared" si="210"/>
        <v>0</v>
      </c>
      <c r="U251" s="201">
        <f t="shared" si="210"/>
        <v>0</v>
      </c>
      <c r="V251" s="201">
        <f t="shared" si="210"/>
        <v>0</v>
      </c>
      <c r="W251" s="201">
        <f t="shared" si="210"/>
        <v>0</v>
      </c>
      <c r="X251" s="201">
        <f t="shared" si="210"/>
        <v>0</v>
      </c>
      <c r="Y251" s="201">
        <f t="shared" si="210"/>
        <v>0</v>
      </c>
      <c r="Z251" s="201">
        <f t="shared" si="210"/>
        <v>14187</v>
      </c>
      <c r="AA251" s="201">
        <f t="shared" si="210"/>
        <v>0</v>
      </c>
      <c r="AB251" s="201">
        <f t="shared" si="210"/>
        <v>0</v>
      </c>
      <c r="AC251" s="201"/>
      <c r="AD251" s="201"/>
    </row>
    <row r="252" spans="1:30" s="118" customFormat="1" ht="20.25" hidden="1" customHeight="1" x14ac:dyDescent="0.25">
      <c r="A252" s="187" t="s">
        <v>347</v>
      </c>
      <c r="B252" s="187"/>
      <c r="C252" s="187"/>
      <c r="D252" s="187"/>
      <c r="E252" s="187"/>
      <c r="F252" s="204">
        <f t="shared" si="175"/>
        <v>30000</v>
      </c>
      <c r="G252" s="204">
        <f t="shared" si="176"/>
        <v>0</v>
      </c>
      <c r="H252" s="205">
        <f t="shared" si="177"/>
        <v>14187</v>
      </c>
      <c r="I252" s="136"/>
      <c r="J252" s="136"/>
      <c r="K252" s="135"/>
      <c r="L252" s="135"/>
      <c r="M252" s="135"/>
      <c r="N252" s="175">
        <v>311410</v>
      </c>
      <c r="O252" s="176" t="s">
        <v>42</v>
      </c>
      <c r="P252" s="177" t="s">
        <v>138</v>
      </c>
      <c r="Q252" s="178">
        <v>15000</v>
      </c>
      <c r="R252" s="178">
        <f>S252-Q252</f>
        <v>0</v>
      </c>
      <c r="S252" s="178">
        <v>15000</v>
      </c>
      <c r="T252" s="178"/>
      <c r="U252" s="178"/>
      <c r="V252" s="178"/>
      <c r="W252" s="178"/>
      <c r="X252" s="178"/>
      <c r="Y252" s="178"/>
      <c r="Z252" s="178">
        <v>14187</v>
      </c>
      <c r="AA252" s="178">
        <v>0</v>
      </c>
      <c r="AB252" s="178"/>
      <c r="AC252" s="178"/>
      <c r="AD252" s="178"/>
    </row>
    <row r="253" spans="1:30" s="218" customFormat="1" ht="20.25" hidden="1" customHeight="1" x14ac:dyDescent="0.25">
      <c r="A253" s="192" t="s">
        <v>347</v>
      </c>
      <c r="B253" s="192"/>
      <c r="C253" s="219" t="s">
        <v>393</v>
      </c>
      <c r="D253" s="219" t="s">
        <v>396</v>
      </c>
      <c r="E253" s="219" t="s">
        <v>397</v>
      </c>
      <c r="F253" s="211">
        <f t="shared" si="175"/>
        <v>64000</v>
      </c>
      <c r="G253" s="211">
        <f t="shared" si="176"/>
        <v>0</v>
      </c>
      <c r="H253" s="212">
        <f t="shared" si="177"/>
        <v>106726</v>
      </c>
      <c r="I253" s="213"/>
      <c r="J253" s="214"/>
      <c r="K253" s="214">
        <v>312</v>
      </c>
      <c r="L253" s="214"/>
      <c r="M253" s="214"/>
      <c r="N253" s="215"/>
      <c r="O253" s="220" t="s">
        <v>42</v>
      </c>
      <c r="P253" s="216" t="s">
        <v>141</v>
      </c>
      <c r="Q253" s="217">
        <f t="shared" ref="Q253:AB253" si="211">Q254</f>
        <v>32000</v>
      </c>
      <c r="R253" s="217">
        <f t="shared" si="211"/>
        <v>0</v>
      </c>
      <c r="S253" s="217">
        <f t="shared" si="211"/>
        <v>32000</v>
      </c>
      <c r="T253" s="217">
        <f t="shared" si="211"/>
        <v>0</v>
      </c>
      <c r="U253" s="217">
        <f t="shared" si="211"/>
        <v>0</v>
      </c>
      <c r="V253" s="217">
        <f t="shared" si="211"/>
        <v>0</v>
      </c>
      <c r="W253" s="217">
        <f t="shared" si="211"/>
        <v>0</v>
      </c>
      <c r="X253" s="217">
        <f t="shared" si="211"/>
        <v>0</v>
      </c>
      <c r="Y253" s="217">
        <f t="shared" si="211"/>
        <v>0</v>
      </c>
      <c r="Z253" s="217">
        <f t="shared" si="211"/>
        <v>27026</v>
      </c>
      <c r="AA253" s="217">
        <f t="shared" si="211"/>
        <v>39600</v>
      </c>
      <c r="AB253" s="217">
        <f t="shared" si="211"/>
        <v>40100</v>
      </c>
      <c r="AC253" s="217"/>
      <c r="AD253" s="217"/>
    </row>
    <row r="254" spans="1:30" s="118" customFormat="1" ht="20.25" hidden="1" customHeight="1" x14ac:dyDescent="0.25">
      <c r="A254" s="187" t="s">
        <v>347</v>
      </c>
      <c r="B254" s="187"/>
      <c r="C254" s="187"/>
      <c r="D254" s="202" t="s">
        <v>396</v>
      </c>
      <c r="E254" s="202" t="s">
        <v>397</v>
      </c>
      <c r="F254" s="204">
        <f t="shared" si="175"/>
        <v>64000</v>
      </c>
      <c r="G254" s="204">
        <f t="shared" si="176"/>
        <v>0</v>
      </c>
      <c r="H254" s="205">
        <f t="shared" si="177"/>
        <v>106726</v>
      </c>
      <c r="I254" s="136"/>
      <c r="J254" s="136"/>
      <c r="K254" s="135"/>
      <c r="L254" s="135">
        <v>3121</v>
      </c>
      <c r="M254" s="135"/>
      <c r="N254" s="136"/>
      <c r="O254" s="12" t="s">
        <v>42</v>
      </c>
      <c r="P254" s="131" t="s">
        <v>141</v>
      </c>
      <c r="Q254" s="137">
        <f>Q255+Q257+Q265+Q263+Q259+Q261</f>
        <v>32000</v>
      </c>
      <c r="R254" s="137">
        <f t="shared" ref="R254:AB254" si="212">R255+R257+R265+R263+R259+R261</f>
        <v>0</v>
      </c>
      <c r="S254" s="137">
        <f t="shared" si="212"/>
        <v>32000</v>
      </c>
      <c r="T254" s="137">
        <f t="shared" si="212"/>
        <v>0</v>
      </c>
      <c r="U254" s="137">
        <f t="shared" si="212"/>
        <v>0</v>
      </c>
      <c r="V254" s="137">
        <f t="shared" si="212"/>
        <v>0</v>
      </c>
      <c r="W254" s="137">
        <f t="shared" si="212"/>
        <v>0</v>
      </c>
      <c r="X254" s="137">
        <f t="shared" si="212"/>
        <v>0</v>
      </c>
      <c r="Y254" s="137">
        <f t="shared" si="212"/>
        <v>0</v>
      </c>
      <c r="Z254" s="137">
        <f t="shared" si="212"/>
        <v>27026</v>
      </c>
      <c r="AA254" s="137">
        <f t="shared" si="212"/>
        <v>39600</v>
      </c>
      <c r="AB254" s="137">
        <f t="shared" si="212"/>
        <v>40100</v>
      </c>
      <c r="AC254" s="137"/>
      <c r="AD254" s="137"/>
    </row>
    <row r="255" spans="1:30" s="118" customFormat="1" ht="20.25" hidden="1" customHeight="1" x14ac:dyDescent="0.25">
      <c r="A255" s="187" t="s">
        <v>347</v>
      </c>
      <c r="B255" s="187"/>
      <c r="C255" s="187"/>
      <c r="D255" s="187"/>
      <c r="E255" s="202" t="s">
        <v>397</v>
      </c>
      <c r="F255" s="204">
        <f t="shared" si="175"/>
        <v>14000</v>
      </c>
      <c r="G255" s="204">
        <f t="shared" si="176"/>
        <v>0</v>
      </c>
      <c r="H255" s="205">
        <f t="shared" si="177"/>
        <v>16505</v>
      </c>
      <c r="I255" s="128"/>
      <c r="J255" s="135"/>
      <c r="K255" s="135"/>
      <c r="L255" s="135"/>
      <c r="M255" s="198">
        <v>31212</v>
      </c>
      <c r="N255" s="199"/>
      <c r="O255" s="200" t="s">
        <v>42</v>
      </c>
      <c r="P255" s="199" t="s">
        <v>142</v>
      </c>
      <c r="Q255" s="201">
        <v>7000</v>
      </c>
      <c r="R255" s="201">
        <f>R256</f>
        <v>0</v>
      </c>
      <c r="S255" s="201">
        <f>S256</f>
        <v>7000</v>
      </c>
      <c r="T255" s="201">
        <f t="shared" ref="T255:AB255" si="213">T256</f>
        <v>0</v>
      </c>
      <c r="U255" s="201">
        <f t="shared" si="213"/>
        <v>0</v>
      </c>
      <c r="V255" s="201">
        <f t="shared" si="213"/>
        <v>0</v>
      </c>
      <c r="W255" s="201">
        <f t="shared" si="213"/>
        <v>0</v>
      </c>
      <c r="X255" s="201">
        <f t="shared" si="213"/>
        <v>0</v>
      </c>
      <c r="Y255" s="201">
        <f t="shared" si="213"/>
        <v>0</v>
      </c>
      <c r="Z255" s="201">
        <f t="shared" si="213"/>
        <v>2505</v>
      </c>
      <c r="AA255" s="201">
        <f t="shared" si="213"/>
        <v>7000</v>
      </c>
      <c r="AB255" s="201">
        <f t="shared" si="213"/>
        <v>7000</v>
      </c>
      <c r="AC255" s="201"/>
      <c r="AD255" s="201"/>
    </row>
    <row r="256" spans="1:30" s="118" customFormat="1" ht="20.25" hidden="1" customHeight="1" x14ac:dyDescent="0.25">
      <c r="A256" s="187" t="s">
        <v>347</v>
      </c>
      <c r="B256" s="187"/>
      <c r="C256" s="187"/>
      <c r="D256" s="187"/>
      <c r="E256" s="187"/>
      <c r="F256" s="204">
        <f t="shared" si="175"/>
        <v>14000</v>
      </c>
      <c r="G256" s="204">
        <f t="shared" si="176"/>
        <v>0</v>
      </c>
      <c r="H256" s="205">
        <f t="shared" si="177"/>
        <v>16505</v>
      </c>
      <c r="I256" s="136"/>
      <c r="J256" s="136"/>
      <c r="K256" s="135"/>
      <c r="L256" s="135"/>
      <c r="M256" s="11"/>
      <c r="N256" s="175">
        <v>312120</v>
      </c>
      <c r="O256" s="176" t="s">
        <v>42</v>
      </c>
      <c r="P256" s="177" t="s">
        <v>142</v>
      </c>
      <c r="Q256" s="178">
        <v>7000</v>
      </c>
      <c r="R256" s="178">
        <f>S256-Q256</f>
        <v>0</v>
      </c>
      <c r="S256" s="178">
        <f>3600+3400</f>
        <v>7000</v>
      </c>
      <c r="T256" s="178"/>
      <c r="U256" s="178"/>
      <c r="V256" s="178"/>
      <c r="W256" s="178"/>
      <c r="X256" s="178"/>
      <c r="Y256" s="178"/>
      <c r="Z256" s="178">
        <v>2505</v>
      </c>
      <c r="AA256" s="178">
        <f>+Q256</f>
        <v>7000</v>
      </c>
      <c r="AB256" s="178">
        <v>7000</v>
      </c>
      <c r="AC256" s="178"/>
      <c r="AD256" s="178"/>
    </row>
    <row r="257" spans="1:30" s="118" customFormat="1" ht="20.25" hidden="1" customHeight="1" x14ac:dyDescent="0.25">
      <c r="A257" s="187" t="s">
        <v>347</v>
      </c>
      <c r="B257" s="187"/>
      <c r="C257" s="187"/>
      <c r="D257" s="187"/>
      <c r="E257" s="202" t="s">
        <v>397</v>
      </c>
      <c r="F257" s="204">
        <f t="shared" si="175"/>
        <v>0</v>
      </c>
      <c r="G257" s="204">
        <f t="shared" si="176"/>
        <v>0</v>
      </c>
      <c r="H257" s="205">
        <f t="shared" si="177"/>
        <v>0</v>
      </c>
      <c r="I257" s="128"/>
      <c r="J257" s="135"/>
      <c r="K257" s="135"/>
      <c r="L257" s="135"/>
      <c r="M257" s="198">
        <v>31213</v>
      </c>
      <c r="N257" s="199"/>
      <c r="O257" s="200" t="s">
        <v>42</v>
      </c>
      <c r="P257" s="199" t="s">
        <v>143</v>
      </c>
      <c r="Q257" s="201">
        <v>0</v>
      </c>
      <c r="R257" s="201">
        <f>R258</f>
        <v>0</v>
      </c>
      <c r="S257" s="201">
        <f>S258</f>
        <v>0</v>
      </c>
      <c r="T257" s="201">
        <f t="shared" ref="T257:AB257" si="214">T258</f>
        <v>0</v>
      </c>
      <c r="U257" s="201">
        <f t="shared" si="214"/>
        <v>0</v>
      </c>
      <c r="V257" s="201">
        <f t="shared" si="214"/>
        <v>0</v>
      </c>
      <c r="W257" s="201">
        <f t="shared" si="214"/>
        <v>0</v>
      </c>
      <c r="X257" s="201">
        <f t="shared" si="214"/>
        <v>0</v>
      </c>
      <c r="Y257" s="201">
        <f t="shared" si="214"/>
        <v>0</v>
      </c>
      <c r="Z257" s="201">
        <f t="shared" si="214"/>
        <v>0</v>
      </c>
      <c r="AA257" s="201">
        <f t="shared" si="214"/>
        <v>0</v>
      </c>
      <c r="AB257" s="201">
        <f t="shared" si="214"/>
        <v>0</v>
      </c>
      <c r="AC257" s="201"/>
      <c r="AD257" s="201"/>
    </row>
    <row r="258" spans="1:30" s="118" customFormat="1" ht="20.25" hidden="1" customHeight="1" x14ac:dyDescent="0.25">
      <c r="A258" s="187" t="s">
        <v>347</v>
      </c>
      <c r="B258" s="187"/>
      <c r="C258" s="187"/>
      <c r="D258" s="187"/>
      <c r="E258" s="187"/>
      <c r="F258" s="204">
        <f t="shared" si="175"/>
        <v>0</v>
      </c>
      <c r="G258" s="204">
        <f t="shared" si="176"/>
        <v>0</v>
      </c>
      <c r="H258" s="205">
        <f t="shared" si="177"/>
        <v>0</v>
      </c>
      <c r="I258" s="136"/>
      <c r="J258" s="136"/>
      <c r="K258" s="135"/>
      <c r="L258" s="135"/>
      <c r="M258" s="11"/>
      <c r="N258" s="175">
        <v>312130</v>
      </c>
      <c r="O258" s="176" t="s">
        <v>42</v>
      </c>
      <c r="P258" s="177" t="s">
        <v>143</v>
      </c>
      <c r="Q258" s="178">
        <v>0</v>
      </c>
      <c r="R258" s="178">
        <f>S258-Q258</f>
        <v>0</v>
      </c>
      <c r="S258" s="178">
        <v>0</v>
      </c>
      <c r="T258" s="178"/>
      <c r="U258" s="178"/>
      <c r="V258" s="178"/>
      <c r="W258" s="178"/>
      <c r="X258" s="178"/>
      <c r="Y258" s="178"/>
      <c r="Z258" s="178">
        <v>0</v>
      </c>
      <c r="AA258" s="178">
        <f>+Q258</f>
        <v>0</v>
      </c>
      <c r="AB258" s="178"/>
      <c r="AC258" s="178"/>
      <c r="AD258" s="178"/>
    </row>
    <row r="259" spans="1:30" s="118" customFormat="1" ht="20.25" hidden="1" customHeight="1" x14ac:dyDescent="0.25">
      <c r="A259" s="187" t="s">
        <v>347</v>
      </c>
      <c r="B259" s="187"/>
      <c r="C259" s="187"/>
      <c r="D259" s="187"/>
      <c r="E259" s="202" t="s">
        <v>397</v>
      </c>
      <c r="F259" s="204">
        <f t="shared" si="175"/>
        <v>3600</v>
      </c>
      <c r="G259" s="204">
        <f t="shared" si="176"/>
        <v>0</v>
      </c>
      <c r="H259" s="205">
        <f t="shared" si="177"/>
        <v>7100</v>
      </c>
      <c r="I259" s="128"/>
      <c r="J259" s="135"/>
      <c r="K259" s="135"/>
      <c r="L259" s="135"/>
      <c r="M259" s="198">
        <v>31214</v>
      </c>
      <c r="N259" s="199"/>
      <c r="O259" s="200" t="s">
        <v>42</v>
      </c>
      <c r="P259" s="199" t="s">
        <v>144</v>
      </c>
      <c r="Q259" s="201">
        <f>Q260</f>
        <v>1800</v>
      </c>
      <c r="R259" s="201">
        <f>R260</f>
        <v>0</v>
      </c>
      <c r="S259" s="201">
        <f>S260</f>
        <v>1800</v>
      </c>
      <c r="T259" s="201">
        <f t="shared" ref="T259:AB259" si="215">T260</f>
        <v>0</v>
      </c>
      <c r="U259" s="201">
        <f t="shared" si="215"/>
        <v>0</v>
      </c>
      <c r="V259" s="201">
        <f t="shared" si="215"/>
        <v>0</v>
      </c>
      <c r="W259" s="201">
        <f t="shared" si="215"/>
        <v>0</v>
      </c>
      <c r="X259" s="201">
        <f t="shared" si="215"/>
        <v>0</v>
      </c>
      <c r="Y259" s="201">
        <f t="shared" si="215"/>
        <v>0</v>
      </c>
      <c r="Z259" s="201">
        <f t="shared" si="215"/>
        <v>1400</v>
      </c>
      <c r="AA259" s="201">
        <f t="shared" si="215"/>
        <v>2600</v>
      </c>
      <c r="AB259" s="201">
        <f t="shared" si="215"/>
        <v>3100</v>
      </c>
      <c r="AC259" s="201"/>
      <c r="AD259" s="201"/>
    </row>
    <row r="260" spans="1:30" s="118" customFormat="1" ht="20.25" hidden="1" customHeight="1" x14ac:dyDescent="0.25">
      <c r="A260" s="187" t="s">
        <v>347</v>
      </c>
      <c r="B260" s="187"/>
      <c r="C260" s="187"/>
      <c r="D260" s="187"/>
      <c r="E260" s="187"/>
      <c r="F260" s="204">
        <f t="shared" si="175"/>
        <v>3600</v>
      </c>
      <c r="G260" s="204">
        <f t="shared" si="176"/>
        <v>0</v>
      </c>
      <c r="H260" s="205">
        <f t="shared" si="177"/>
        <v>7100</v>
      </c>
      <c r="I260" s="136"/>
      <c r="J260" s="136"/>
      <c r="K260" s="135"/>
      <c r="L260" s="135"/>
      <c r="M260" s="11"/>
      <c r="N260" s="175">
        <v>312140</v>
      </c>
      <c r="O260" s="176" t="s">
        <v>42</v>
      </c>
      <c r="P260" s="177" t="s">
        <v>144</v>
      </c>
      <c r="Q260" s="178">
        <v>1800</v>
      </c>
      <c r="R260" s="178">
        <f>S260-Q260</f>
        <v>0</v>
      </c>
      <c r="S260" s="178">
        <v>1800</v>
      </c>
      <c r="T260" s="178"/>
      <c r="U260" s="178"/>
      <c r="V260" s="178"/>
      <c r="W260" s="178"/>
      <c r="X260" s="178"/>
      <c r="Y260" s="178"/>
      <c r="Z260" s="178">
        <v>1400</v>
      </c>
      <c r="AA260" s="178">
        <v>2600</v>
      </c>
      <c r="AB260" s="178">
        <v>3100</v>
      </c>
      <c r="AC260" s="178"/>
      <c r="AD260" s="178"/>
    </row>
    <row r="261" spans="1:30" s="118" customFormat="1" ht="20.25" hidden="1" customHeight="1" x14ac:dyDescent="0.25">
      <c r="A261" s="187" t="s">
        <v>347</v>
      </c>
      <c r="B261" s="187"/>
      <c r="C261" s="187"/>
      <c r="D261" s="187"/>
      <c r="E261" s="202" t="s">
        <v>397</v>
      </c>
      <c r="F261" s="204">
        <f t="shared" si="175"/>
        <v>0</v>
      </c>
      <c r="G261" s="204">
        <f t="shared" si="176"/>
        <v>0</v>
      </c>
      <c r="H261" s="205">
        <f t="shared" si="177"/>
        <v>0</v>
      </c>
      <c r="I261" s="128"/>
      <c r="J261" s="135"/>
      <c r="K261" s="135"/>
      <c r="L261" s="135"/>
      <c r="M261" s="198">
        <v>31215</v>
      </c>
      <c r="N261" s="199"/>
      <c r="O261" s="200" t="s">
        <v>42</v>
      </c>
      <c r="P261" s="199" t="s">
        <v>145</v>
      </c>
      <c r="Q261" s="201">
        <f>+Q262</f>
        <v>0</v>
      </c>
      <c r="R261" s="201">
        <f t="shared" ref="R261:AB261" si="216">+R262</f>
        <v>0</v>
      </c>
      <c r="S261" s="201">
        <f t="shared" si="216"/>
        <v>0</v>
      </c>
      <c r="T261" s="201">
        <f t="shared" si="216"/>
        <v>0</v>
      </c>
      <c r="U261" s="201">
        <f t="shared" si="216"/>
        <v>0</v>
      </c>
      <c r="V261" s="201">
        <f t="shared" si="216"/>
        <v>0</v>
      </c>
      <c r="W261" s="201">
        <f t="shared" si="216"/>
        <v>0</v>
      </c>
      <c r="X261" s="201">
        <f t="shared" si="216"/>
        <v>0</v>
      </c>
      <c r="Y261" s="201">
        <f t="shared" si="216"/>
        <v>0</v>
      </c>
      <c r="Z261" s="201">
        <f t="shared" si="216"/>
        <v>0</v>
      </c>
      <c r="AA261" s="201">
        <f t="shared" si="216"/>
        <v>0</v>
      </c>
      <c r="AB261" s="201">
        <f t="shared" si="216"/>
        <v>0</v>
      </c>
      <c r="AC261" s="201"/>
      <c r="AD261" s="201"/>
    </row>
    <row r="262" spans="1:30" s="118" customFormat="1" ht="20.25" hidden="1" customHeight="1" x14ac:dyDescent="0.25">
      <c r="A262" s="187" t="s">
        <v>347</v>
      </c>
      <c r="B262" s="187"/>
      <c r="C262" s="187"/>
      <c r="D262" s="187"/>
      <c r="E262" s="187"/>
      <c r="F262" s="204">
        <f t="shared" si="175"/>
        <v>0</v>
      </c>
      <c r="G262" s="204">
        <f t="shared" si="176"/>
        <v>0</v>
      </c>
      <c r="H262" s="205">
        <f t="shared" si="177"/>
        <v>0</v>
      </c>
      <c r="I262" s="136"/>
      <c r="J262" s="136"/>
      <c r="K262" s="135"/>
      <c r="L262" s="135"/>
      <c r="M262" s="11"/>
      <c r="N262" s="175">
        <v>312150</v>
      </c>
      <c r="O262" s="176" t="s">
        <v>42</v>
      </c>
      <c r="P262" s="177" t="s">
        <v>145</v>
      </c>
      <c r="Q262" s="178"/>
      <c r="R262" s="178"/>
      <c r="S262" s="178"/>
      <c r="T262" s="178"/>
      <c r="U262" s="178"/>
      <c r="V262" s="178"/>
      <c r="W262" s="178"/>
      <c r="X262" s="178"/>
      <c r="Y262" s="178"/>
      <c r="Z262" s="178">
        <v>0</v>
      </c>
      <c r="AA262" s="178">
        <f>+Q262</f>
        <v>0</v>
      </c>
      <c r="AB262" s="178"/>
      <c r="AC262" s="178"/>
      <c r="AD262" s="178"/>
    </row>
    <row r="263" spans="1:30" s="118" customFormat="1" ht="20.25" hidden="1" customHeight="1" x14ac:dyDescent="0.25">
      <c r="A263" s="187" t="s">
        <v>347</v>
      </c>
      <c r="B263" s="187"/>
      <c r="C263" s="187"/>
      <c r="D263" s="187"/>
      <c r="E263" s="202" t="s">
        <v>397</v>
      </c>
      <c r="F263" s="204">
        <f t="shared" si="175"/>
        <v>20400</v>
      </c>
      <c r="G263" s="204">
        <f t="shared" si="176"/>
        <v>0</v>
      </c>
      <c r="H263" s="205">
        <f t="shared" si="177"/>
        <v>40200</v>
      </c>
      <c r="I263" s="128"/>
      <c r="J263" s="135"/>
      <c r="K263" s="135"/>
      <c r="L263" s="135"/>
      <c r="M263" s="198">
        <v>31216</v>
      </c>
      <c r="N263" s="199"/>
      <c r="O263" s="200" t="s">
        <v>42</v>
      </c>
      <c r="P263" s="199" t="s">
        <v>146</v>
      </c>
      <c r="Q263" s="201">
        <f t="shared" ref="Q263:AB263" si="217">Q264</f>
        <v>10200</v>
      </c>
      <c r="R263" s="201">
        <f t="shared" si="217"/>
        <v>0</v>
      </c>
      <c r="S263" s="201">
        <f t="shared" si="217"/>
        <v>10200</v>
      </c>
      <c r="T263" s="201">
        <f t="shared" si="217"/>
        <v>0</v>
      </c>
      <c r="U263" s="201">
        <f t="shared" si="217"/>
        <v>0</v>
      </c>
      <c r="V263" s="201">
        <f t="shared" si="217"/>
        <v>0</v>
      </c>
      <c r="W263" s="201">
        <f t="shared" si="217"/>
        <v>0</v>
      </c>
      <c r="X263" s="201">
        <f t="shared" si="217"/>
        <v>0</v>
      </c>
      <c r="Y263" s="201">
        <f t="shared" si="217"/>
        <v>0</v>
      </c>
      <c r="Z263" s="201">
        <f t="shared" si="217"/>
        <v>10200</v>
      </c>
      <c r="AA263" s="201">
        <f t="shared" si="217"/>
        <v>15000</v>
      </c>
      <c r="AB263" s="201">
        <f t="shared" si="217"/>
        <v>15000</v>
      </c>
      <c r="AC263" s="201"/>
      <c r="AD263" s="201"/>
    </row>
    <row r="264" spans="1:30" s="118" customFormat="1" ht="20.25" hidden="1" customHeight="1" x14ac:dyDescent="0.25">
      <c r="A264" s="187" t="s">
        <v>347</v>
      </c>
      <c r="B264" s="187"/>
      <c r="C264" s="187"/>
      <c r="D264" s="187"/>
      <c r="E264" s="187"/>
      <c r="F264" s="204">
        <f t="shared" si="175"/>
        <v>20400</v>
      </c>
      <c r="G264" s="204">
        <f t="shared" si="176"/>
        <v>0</v>
      </c>
      <c r="H264" s="205">
        <f t="shared" si="177"/>
        <v>40200</v>
      </c>
      <c r="I264" s="136"/>
      <c r="J264" s="136"/>
      <c r="K264" s="135"/>
      <c r="L264" s="135"/>
      <c r="M264" s="11"/>
      <c r="N264" s="175">
        <v>312160</v>
      </c>
      <c r="O264" s="176" t="s">
        <v>42</v>
      </c>
      <c r="P264" s="177" t="s">
        <v>146</v>
      </c>
      <c r="Q264" s="178">
        <v>10200</v>
      </c>
      <c r="R264" s="178">
        <f>S264-Q264</f>
        <v>0</v>
      </c>
      <c r="S264" s="178">
        <v>10200</v>
      </c>
      <c r="T264" s="178"/>
      <c r="U264" s="178"/>
      <c r="V264" s="178"/>
      <c r="W264" s="178"/>
      <c r="X264" s="178"/>
      <c r="Y264" s="178"/>
      <c r="Z264" s="178">
        <v>10200</v>
      </c>
      <c r="AA264" s="178">
        <v>15000</v>
      </c>
      <c r="AB264" s="178">
        <v>15000</v>
      </c>
      <c r="AC264" s="178"/>
      <c r="AD264" s="178"/>
    </row>
    <row r="265" spans="1:30" s="118" customFormat="1" ht="20.25" hidden="1" customHeight="1" x14ac:dyDescent="0.25">
      <c r="A265" s="187" t="s">
        <v>347</v>
      </c>
      <c r="B265" s="187"/>
      <c r="C265" s="187"/>
      <c r="D265" s="187"/>
      <c r="E265" s="202" t="s">
        <v>397</v>
      </c>
      <c r="F265" s="204">
        <f t="shared" si="175"/>
        <v>26000</v>
      </c>
      <c r="G265" s="204">
        <f t="shared" si="176"/>
        <v>0</v>
      </c>
      <c r="H265" s="205">
        <f t="shared" si="177"/>
        <v>42921</v>
      </c>
      <c r="I265" s="128"/>
      <c r="J265" s="135"/>
      <c r="K265" s="135"/>
      <c r="L265" s="135"/>
      <c r="M265" s="198">
        <v>31219</v>
      </c>
      <c r="N265" s="199"/>
      <c r="O265" s="200" t="s">
        <v>42</v>
      </c>
      <c r="P265" s="199" t="s">
        <v>147</v>
      </c>
      <c r="Q265" s="201">
        <f>Q266</f>
        <v>13000</v>
      </c>
      <c r="R265" s="201">
        <f>R266</f>
        <v>0</v>
      </c>
      <c r="S265" s="201">
        <f>S266</f>
        <v>13000</v>
      </c>
      <c r="T265" s="201">
        <f t="shared" ref="T265:AB265" si="218">T266</f>
        <v>0</v>
      </c>
      <c r="U265" s="201">
        <f t="shared" si="218"/>
        <v>0</v>
      </c>
      <c r="V265" s="201">
        <f t="shared" si="218"/>
        <v>0</v>
      </c>
      <c r="W265" s="201">
        <f t="shared" si="218"/>
        <v>0</v>
      </c>
      <c r="X265" s="201">
        <f t="shared" si="218"/>
        <v>0</v>
      </c>
      <c r="Y265" s="201">
        <f t="shared" si="218"/>
        <v>0</v>
      </c>
      <c r="Z265" s="201">
        <f t="shared" si="218"/>
        <v>12921</v>
      </c>
      <c r="AA265" s="201">
        <f t="shared" si="218"/>
        <v>15000</v>
      </c>
      <c r="AB265" s="201">
        <f t="shared" si="218"/>
        <v>15000</v>
      </c>
      <c r="AC265" s="201"/>
      <c r="AD265" s="201"/>
    </row>
    <row r="266" spans="1:30" s="118" customFormat="1" ht="20.25" hidden="1" customHeight="1" x14ac:dyDescent="0.25">
      <c r="A266" s="187" t="s">
        <v>347</v>
      </c>
      <c r="B266" s="187"/>
      <c r="C266" s="187"/>
      <c r="D266" s="187"/>
      <c r="E266" s="187"/>
      <c r="F266" s="204">
        <f t="shared" si="175"/>
        <v>26000</v>
      </c>
      <c r="G266" s="204">
        <f t="shared" si="176"/>
        <v>0</v>
      </c>
      <c r="H266" s="205">
        <f t="shared" si="177"/>
        <v>42921</v>
      </c>
      <c r="I266" s="136"/>
      <c r="J266" s="136"/>
      <c r="K266" s="135"/>
      <c r="L266" s="135"/>
      <c r="M266" s="11"/>
      <c r="N266" s="175">
        <v>312190</v>
      </c>
      <c r="O266" s="176" t="s">
        <v>42</v>
      </c>
      <c r="P266" s="177" t="s">
        <v>148</v>
      </c>
      <c r="Q266" s="178">
        <v>13000</v>
      </c>
      <c r="R266" s="178">
        <f>S266-Q266</f>
        <v>0</v>
      </c>
      <c r="S266" s="178">
        <v>13000</v>
      </c>
      <c r="T266" s="178"/>
      <c r="U266" s="178"/>
      <c r="V266" s="178"/>
      <c r="W266" s="178"/>
      <c r="X266" s="178"/>
      <c r="Y266" s="178"/>
      <c r="Z266" s="178">
        <v>12921</v>
      </c>
      <c r="AA266" s="178">
        <v>15000</v>
      </c>
      <c r="AB266" s="178">
        <v>15000</v>
      </c>
      <c r="AC266" s="178"/>
      <c r="AD266" s="178"/>
    </row>
    <row r="267" spans="1:30" s="218" customFormat="1" ht="20.25" hidden="1" customHeight="1" x14ac:dyDescent="0.25">
      <c r="A267" s="192" t="s">
        <v>347</v>
      </c>
      <c r="B267" s="192"/>
      <c r="C267" s="219" t="s">
        <v>393</v>
      </c>
      <c r="D267" s="219" t="s">
        <v>396</v>
      </c>
      <c r="E267" s="219" t="s">
        <v>397</v>
      </c>
      <c r="F267" s="211">
        <f t="shared" ref="F267:F330" si="219">+Q267+R267+S267</f>
        <v>481550</v>
      </c>
      <c r="G267" s="211">
        <f t="shared" ref="G267:G330" si="220">+T267+U267+V267+W267+X267+Y267</f>
        <v>0</v>
      </c>
      <c r="H267" s="212">
        <f t="shared" ref="H267:H330" si="221">+Z267+AA267+AB267+AC267+AD267</f>
        <v>787049</v>
      </c>
      <c r="I267" s="213"/>
      <c r="J267" s="214"/>
      <c r="K267" s="214">
        <v>313</v>
      </c>
      <c r="L267" s="214"/>
      <c r="M267" s="214"/>
      <c r="N267" s="215"/>
      <c r="O267" s="220" t="s">
        <v>42</v>
      </c>
      <c r="P267" s="216" t="s">
        <v>149</v>
      </c>
      <c r="Q267" s="217">
        <f>Q268+Q273</f>
        <v>243900</v>
      </c>
      <c r="R267" s="217">
        <f>R268+R273</f>
        <v>-3125</v>
      </c>
      <c r="S267" s="217">
        <f>S268+S273</f>
        <v>240775</v>
      </c>
      <c r="T267" s="217">
        <f t="shared" ref="T267:AB267" si="222">T268+T273</f>
        <v>0</v>
      </c>
      <c r="U267" s="217">
        <f t="shared" si="222"/>
        <v>0</v>
      </c>
      <c r="V267" s="217">
        <f t="shared" si="222"/>
        <v>0</v>
      </c>
      <c r="W267" s="217">
        <f t="shared" si="222"/>
        <v>0</v>
      </c>
      <c r="X267" s="217">
        <f t="shared" si="222"/>
        <v>0</v>
      </c>
      <c r="Y267" s="217">
        <f t="shared" si="222"/>
        <v>0</v>
      </c>
      <c r="Z267" s="217">
        <f t="shared" si="222"/>
        <v>185049</v>
      </c>
      <c r="AA267" s="217">
        <f t="shared" si="222"/>
        <v>301000</v>
      </c>
      <c r="AB267" s="217">
        <f t="shared" si="222"/>
        <v>301000</v>
      </c>
      <c r="AC267" s="217"/>
      <c r="AD267" s="217"/>
    </row>
    <row r="268" spans="1:30" s="118" customFormat="1" ht="20.25" hidden="1" customHeight="1" x14ac:dyDescent="0.25">
      <c r="A268" s="187" t="s">
        <v>347</v>
      </c>
      <c r="B268" s="187"/>
      <c r="C268" s="187"/>
      <c r="D268" s="202" t="s">
        <v>396</v>
      </c>
      <c r="E268" s="202" t="s">
        <v>397</v>
      </c>
      <c r="F268" s="204">
        <f t="shared" si="219"/>
        <v>481550</v>
      </c>
      <c r="G268" s="204">
        <f t="shared" si="220"/>
        <v>0</v>
      </c>
      <c r="H268" s="205">
        <f t="shared" si="221"/>
        <v>787049</v>
      </c>
      <c r="I268" s="136"/>
      <c r="J268" s="136"/>
      <c r="K268" s="135"/>
      <c r="L268" s="135">
        <v>3132</v>
      </c>
      <c r="M268" s="135"/>
      <c r="N268" s="136"/>
      <c r="O268" s="12" t="s">
        <v>42</v>
      </c>
      <c r="P268" s="131" t="s">
        <v>150</v>
      </c>
      <c r="Q268" s="137">
        <f>Q269+Q271</f>
        <v>243900</v>
      </c>
      <c r="R268" s="137">
        <f>R269+R271</f>
        <v>-3125</v>
      </c>
      <c r="S268" s="137">
        <f>S269+S271</f>
        <v>240775</v>
      </c>
      <c r="T268" s="137">
        <f t="shared" ref="T268:AB268" si="223">T269+T271</f>
        <v>0</v>
      </c>
      <c r="U268" s="137">
        <f t="shared" si="223"/>
        <v>0</v>
      </c>
      <c r="V268" s="137">
        <f t="shared" si="223"/>
        <v>0</v>
      </c>
      <c r="W268" s="137">
        <f t="shared" si="223"/>
        <v>0</v>
      </c>
      <c r="X268" s="137">
        <f t="shared" si="223"/>
        <v>0</v>
      </c>
      <c r="Y268" s="137">
        <f t="shared" si="223"/>
        <v>0</v>
      </c>
      <c r="Z268" s="137">
        <f t="shared" si="223"/>
        <v>185049</v>
      </c>
      <c r="AA268" s="137">
        <f t="shared" si="223"/>
        <v>301000</v>
      </c>
      <c r="AB268" s="137">
        <f t="shared" si="223"/>
        <v>301000</v>
      </c>
      <c r="AC268" s="137"/>
      <c r="AD268" s="137"/>
    </row>
    <row r="269" spans="1:30" s="118" customFormat="1" ht="20.25" hidden="1" customHeight="1" x14ac:dyDescent="0.25">
      <c r="A269" s="187" t="s">
        <v>347</v>
      </c>
      <c r="B269" s="187"/>
      <c r="C269" s="187"/>
      <c r="D269" s="187"/>
      <c r="E269" s="202" t="s">
        <v>397</v>
      </c>
      <c r="F269" s="204">
        <f t="shared" si="219"/>
        <v>481550</v>
      </c>
      <c r="G269" s="204">
        <f t="shared" si="220"/>
        <v>0</v>
      </c>
      <c r="H269" s="205">
        <f t="shared" si="221"/>
        <v>787049</v>
      </c>
      <c r="I269" s="128"/>
      <c r="J269" s="135"/>
      <c r="K269" s="135"/>
      <c r="L269" s="135"/>
      <c r="M269" s="198">
        <v>31321</v>
      </c>
      <c r="N269" s="199"/>
      <c r="O269" s="200" t="s">
        <v>42</v>
      </c>
      <c r="P269" s="199" t="s">
        <v>150</v>
      </c>
      <c r="Q269" s="201">
        <f>Q270</f>
        <v>243900</v>
      </c>
      <c r="R269" s="201">
        <f>R270</f>
        <v>-3125</v>
      </c>
      <c r="S269" s="201">
        <f>S270</f>
        <v>240775</v>
      </c>
      <c r="T269" s="201">
        <f t="shared" ref="T269:AB269" si="224">T270</f>
        <v>0</v>
      </c>
      <c r="U269" s="201">
        <f t="shared" si="224"/>
        <v>0</v>
      </c>
      <c r="V269" s="201">
        <f t="shared" si="224"/>
        <v>0</v>
      </c>
      <c r="W269" s="201">
        <f t="shared" si="224"/>
        <v>0</v>
      </c>
      <c r="X269" s="201">
        <f t="shared" si="224"/>
        <v>0</v>
      </c>
      <c r="Y269" s="201">
        <f t="shared" si="224"/>
        <v>0</v>
      </c>
      <c r="Z269" s="201">
        <f t="shared" si="224"/>
        <v>185049</v>
      </c>
      <c r="AA269" s="201">
        <f t="shared" si="224"/>
        <v>301000</v>
      </c>
      <c r="AB269" s="201">
        <f t="shared" si="224"/>
        <v>301000</v>
      </c>
      <c r="AC269" s="201"/>
      <c r="AD269" s="201"/>
    </row>
    <row r="270" spans="1:30" s="118" customFormat="1" ht="20.25" hidden="1" customHeight="1" x14ac:dyDescent="0.25">
      <c r="A270" s="187" t="s">
        <v>347</v>
      </c>
      <c r="B270" s="187"/>
      <c r="C270" s="187"/>
      <c r="D270" s="187"/>
      <c r="E270" s="187"/>
      <c r="F270" s="204">
        <f t="shared" si="219"/>
        <v>481550</v>
      </c>
      <c r="G270" s="204">
        <f t="shared" si="220"/>
        <v>0</v>
      </c>
      <c r="H270" s="205">
        <f t="shared" si="221"/>
        <v>787049</v>
      </c>
      <c r="I270" s="136"/>
      <c r="J270" s="136"/>
      <c r="K270" s="135"/>
      <c r="L270" s="135"/>
      <c r="M270" s="135"/>
      <c r="N270" s="175">
        <v>313210</v>
      </c>
      <c r="O270" s="176" t="s">
        <v>42</v>
      </c>
      <c r="P270" s="177" t="s">
        <v>150</v>
      </c>
      <c r="Q270" s="178">
        <v>243900</v>
      </c>
      <c r="R270" s="178">
        <f>S270-Q270</f>
        <v>-3125</v>
      </c>
      <c r="S270" s="178">
        <f>203000-9100+2000+49000+2000-6000-25000+28000-3125</f>
        <v>240775</v>
      </c>
      <c r="T270" s="178"/>
      <c r="U270" s="178"/>
      <c r="V270" s="178"/>
      <c r="W270" s="178"/>
      <c r="X270" s="178"/>
      <c r="Y270" s="178"/>
      <c r="Z270" s="178">
        <v>185049</v>
      </c>
      <c r="AA270" s="178">
        <v>301000</v>
      </c>
      <c r="AB270" s="178">
        <v>301000</v>
      </c>
      <c r="AC270" s="178"/>
      <c r="AD270" s="178"/>
    </row>
    <row r="271" spans="1:30" s="118" customFormat="1" ht="20.25" hidden="1" customHeight="1" x14ac:dyDescent="0.25">
      <c r="A271" s="187" t="s">
        <v>347</v>
      </c>
      <c r="B271" s="187"/>
      <c r="C271" s="187"/>
      <c r="D271" s="187"/>
      <c r="E271" s="202" t="s">
        <v>397</v>
      </c>
      <c r="F271" s="204">
        <f t="shared" si="219"/>
        <v>0</v>
      </c>
      <c r="G271" s="204">
        <f t="shared" si="220"/>
        <v>0</v>
      </c>
      <c r="H271" s="205">
        <f t="shared" si="221"/>
        <v>0</v>
      </c>
      <c r="I271" s="128"/>
      <c r="J271" s="135"/>
      <c r="K271" s="135"/>
      <c r="L271" s="135"/>
      <c r="M271" s="198">
        <v>31322</v>
      </c>
      <c r="N271" s="199"/>
      <c r="O271" s="200" t="s">
        <v>42</v>
      </c>
      <c r="P271" s="199" t="s">
        <v>270</v>
      </c>
      <c r="Q271" s="201">
        <f>Q272</f>
        <v>0</v>
      </c>
      <c r="R271" s="201">
        <f>R272</f>
        <v>0</v>
      </c>
      <c r="S271" s="201">
        <f>S272</f>
        <v>0</v>
      </c>
      <c r="T271" s="201">
        <f t="shared" ref="T271:AD271" si="225">T272</f>
        <v>0</v>
      </c>
      <c r="U271" s="201">
        <f t="shared" si="225"/>
        <v>0</v>
      </c>
      <c r="V271" s="201">
        <f t="shared" si="225"/>
        <v>0</v>
      </c>
      <c r="W271" s="201">
        <f t="shared" si="225"/>
        <v>0</v>
      </c>
      <c r="X271" s="201">
        <f t="shared" si="225"/>
        <v>0</v>
      </c>
      <c r="Y271" s="201">
        <f t="shared" si="225"/>
        <v>0</v>
      </c>
      <c r="Z271" s="201">
        <f t="shared" si="225"/>
        <v>0</v>
      </c>
      <c r="AA271" s="247">
        <f t="shared" si="225"/>
        <v>0</v>
      </c>
      <c r="AB271" s="201">
        <f t="shared" si="225"/>
        <v>0</v>
      </c>
      <c r="AC271" s="201">
        <f t="shared" si="225"/>
        <v>0</v>
      </c>
      <c r="AD271" s="201">
        <f t="shared" si="225"/>
        <v>0</v>
      </c>
    </row>
    <row r="272" spans="1:30" s="118" customFormat="1" ht="20.25" hidden="1" customHeight="1" x14ac:dyDescent="0.25">
      <c r="A272" s="187" t="s">
        <v>347</v>
      </c>
      <c r="B272" s="187"/>
      <c r="C272" s="187"/>
      <c r="D272" s="187"/>
      <c r="E272" s="187"/>
      <c r="F272" s="204">
        <f t="shared" si="219"/>
        <v>0</v>
      </c>
      <c r="G272" s="204">
        <f t="shared" si="220"/>
        <v>0</v>
      </c>
      <c r="H272" s="205">
        <f t="shared" si="221"/>
        <v>0</v>
      </c>
      <c r="I272" s="136"/>
      <c r="J272" s="136"/>
      <c r="K272" s="135"/>
      <c r="L272" s="135"/>
      <c r="M272" s="135"/>
      <c r="N272" s="175">
        <v>313220</v>
      </c>
      <c r="O272" s="176" t="s">
        <v>42</v>
      </c>
      <c r="P272" s="177" t="s">
        <v>270</v>
      </c>
      <c r="Q272" s="178">
        <v>0</v>
      </c>
      <c r="R272" s="178">
        <f>S272-Q272</f>
        <v>0</v>
      </c>
      <c r="S272" s="178">
        <v>0</v>
      </c>
      <c r="T272" s="178"/>
      <c r="U272" s="178"/>
      <c r="V272" s="178"/>
      <c r="W272" s="178"/>
      <c r="X272" s="178"/>
      <c r="Y272" s="178"/>
      <c r="Z272" s="178"/>
      <c r="AA272" s="248">
        <f>+Q272</f>
        <v>0</v>
      </c>
      <c r="AB272" s="178"/>
      <c r="AC272" s="178"/>
      <c r="AD272" s="178"/>
    </row>
    <row r="273" spans="1:30" s="118" customFormat="1" ht="20.25" hidden="1" customHeight="1" x14ac:dyDescent="0.25">
      <c r="A273" s="187" t="s">
        <v>347</v>
      </c>
      <c r="B273" s="187"/>
      <c r="C273" s="187"/>
      <c r="D273" s="202" t="s">
        <v>396</v>
      </c>
      <c r="E273" s="202" t="s">
        <v>397</v>
      </c>
      <c r="F273" s="204">
        <f t="shared" si="219"/>
        <v>0</v>
      </c>
      <c r="G273" s="204">
        <f t="shared" si="220"/>
        <v>0</v>
      </c>
      <c r="H273" s="205">
        <f t="shared" si="221"/>
        <v>0</v>
      </c>
      <c r="I273" s="136"/>
      <c r="J273" s="136"/>
      <c r="K273" s="135"/>
      <c r="L273" s="135">
        <v>3133</v>
      </c>
      <c r="M273" s="135"/>
      <c r="N273" s="136"/>
      <c r="O273" s="12" t="s">
        <v>42</v>
      </c>
      <c r="P273" s="131" t="s">
        <v>271</v>
      </c>
      <c r="Q273" s="137">
        <f t="shared" ref="Q273:AD274" si="226">Q274</f>
        <v>0</v>
      </c>
      <c r="R273" s="137">
        <f t="shared" si="226"/>
        <v>0</v>
      </c>
      <c r="S273" s="137">
        <f t="shared" si="226"/>
        <v>0</v>
      </c>
      <c r="T273" s="137">
        <f t="shared" si="226"/>
        <v>0</v>
      </c>
      <c r="U273" s="137">
        <f t="shared" si="226"/>
        <v>0</v>
      </c>
      <c r="V273" s="137">
        <f t="shared" si="226"/>
        <v>0</v>
      </c>
      <c r="W273" s="137">
        <f t="shared" si="226"/>
        <v>0</v>
      </c>
      <c r="X273" s="137">
        <f t="shared" si="226"/>
        <v>0</v>
      </c>
      <c r="Y273" s="137">
        <f t="shared" si="226"/>
        <v>0</v>
      </c>
      <c r="Z273" s="137">
        <f t="shared" si="226"/>
        <v>0</v>
      </c>
      <c r="AA273" s="246">
        <f t="shared" si="226"/>
        <v>0</v>
      </c>
      <c r="AB273" s="137">
        <f t="shared" si="226"/>
        <v>0</v>
      </c>
      <c r="AC273" s="137">
        <f t="shared" si="226"/>
        <v>0</v>
      </c>
      <c r="AD273" s="137">
        <f t="shared" si="226"/>
        <v>0</v>
      </c>
    </row>
    <row r="274" spans="1:30" s="118" customFormat="1" ht="20.25" hidden="1" customHeight="1" x14ac:dyDescent="0.25">
      <c r="A274" s="187" t="s">
        <v>347</v>
      </c>
      <c r="B274" s="187"/>
      <c r="C274" s="187"/>
      <c r="D274" s="187"/>
      <c r="E274" s="202" t="s">
        <v>397</v>
      </c>
      <c r="F274" s="204">
        <f t="shared" si="219"/>
        <v>0</v>
      </c>
      <c r="G274" s="204">
        <f t="shared" si="220"/>
        <v>0</v>
      </c>
      <c r="H274" s="205">
        <f t="shared" si="221"/>
        <v>0</v>
      </c>
      <c r="I274" s="128"/>
      <c r="J274" s="135"/>
      <c r="K274" s="135"/>
      <c r="L274" s="135"/>
      <c r="M274" s="198">
        <v>31332</v>
      </c>
      <c r="N274" s="199"/>
      <c r="O274" s="200" t="s">
        <v>42</v>
      </c>
      <c r="P274" s="199" t="s">
        <v>271</v>
      </c>
      <c r="Q274" s="201">
        <f>Q275</f>
        <v>0</v>
      </c>
      <c r="R274" s="201">
        <f>R275</f>
        <v>0</v>
      </c>
      <c r="S274" s="201">
        <f>S275</f>
        <v>0</v>
      </c>
      <c r="T274" s="201">
        <f t="shared" si="226"/>
        <v>0</v>
      </c>
      <c r="U274" s="201">
        <f t="shared" si="226"/>
        <v>0</v>
      </c>
      <c r="V274" s="201">
        <f t="shared" si="226"/>
        <v>0</v>
      </c>
      <c r="W274" s="201">
        <f t="shared" si="226"/>
        <v>0</v>
      </c>
      <c r="X274" s="201">
        <f t="shared" si="226"/>
        <v>0</v>
      </c>
      <c r="Y274" s="201">
        <f t="shared" si="226"/>
        <v>0</v>
      </c>
      <c r="Z274" s="201">
        <f t="shared" si="226"/>
        <v>0</v>
      </c>
      <c r="AA274" s="247">
        <f t="shared" si="226"/>
        <v>0</v>
      </c>
      <c r="AB274" s="201">
        <f t="shared" si="226"/>
        <v>0</v>
      </c>
      <c r="AC274" s="201">
        <f t="shared" si="226"/>
        <v>0</v>
      </c>
      <c r="AD274" s="201">
        <f t="shared" si="226"/>
        <v>0</v>
      </c>
    </row>
    <row r="275" spans="1:30" s="118" customFormat="1" ht="20.25" hidden="1" customHeight="1" x14ac:dyDescent="0.25">
      <c r="A275" s="187" t="s">
        <v>347</v>
      </c>
      <c r="B275" s="187"/>
      <c r="C275" s="187"/>
      <c r="D275" s="187"/>
      <c r="E275" s="187"/>
      <c r="F275" s="204">
        <f t="shared" si="219"/>
        <v>0</v>
      </c>
      <c r="G275" s="204">
        <f t="shared" si="220"/>
        <v>0</v>
      </c>
      <c r="H275" s="205">
        <f t="shared" si="221"/>
        <v>0</v>
      </c>
      <c r="I275" s="136"/>
      <c r="J275" s="136"/>
      <c r="K275" s="135"/>
      <c r="L275" s="135"/>
      <c r="M275" s="135"/>
      <c r="N275" s="175">
        <v>313320</v>
      </c>
      <c r="O275" s="176" t="s">
        <v>42</v>
      </c>
      <c r="P275" s="177" t="s">
        <v>271</v>
      </c>
      <c r="Q275" s="178">
        <v>0</v>
      </c>
      <c r="R275" s="178">
        <f>S275-Q275</f>
        <v>0</v>
      </c>
      <c r="S275" s="178">
        <v>0</v>
      </c>
      <c r="T275" s="178"/>
      <c r="U275" s="178"/>
      <c r="V275" s="178"/>
      <c r="W275" s="178"/>
      <c r="X275" s="178"/>
      <c r="Y275" s="178"/>
      <c r="Z275" s="178"/>
      <c r="AA275" s="248">
        <f>+Q275</f>
        <v>0</v>
      </c>
      <c r="AB275" s="178"/>
      <c r="AC275" s="178"/>
      <c r="AD275" s="178"/>
    </row>
    <row r="276" spans="1:30" s="191" customFormat="1" ht="20.25" customHeight="1" x14ac:dyDescent="0.25">
      <c r="A276" s="187" t="s">
        <v>347</v>
      </c>
      <c r="B276" s="202" t="s">
        <v>362</v>
      </c>
      <c r="C276" s="202" t="s">
        <v>393</v>
      </c>
      <c r="D276" s="202" t="s">
        <v>396</v>
      </c>
      <c r="E276" s="202" t="s">
        <v>397</v>
      </c>
      <c r="F276" s="204">
        <f t="shared" si="219"/>
        <v>1474886</v>
      </c>
      <c r="G276" s="204">
        <f t="shared" si="220"/>
        <v>0</v>
      </c>
      <c r="H276" s="205">
        <f t="shared" si="221"/>
        <v>1990356</v>
      </c>
      <c r="I276" s="125"/>
      <c r="J276" s="125">
        <v>32</v>
      </c>
      <c r="K276" s="125"/>
      <c r="L276" s="125"/>
      <c r="M276" s="125"/>
      <c r="N276" s="125"/>
      <c r="O276" s="179" t="s">
        <v>42</v>
      </c>
      <c r="P276" s="189" t="s">
        <v>7</v>
      </c>
      <c r="Q276" s="190">
        <f>Q277+Q298+Q335+Q403+Q399</f>
        <v>741600</v>
      </c>
      <c r="R276" s="190">
        <f t="shared" ref="R276:AB276" si="227">R277+R298+R335+R403+R399</f>
        <v>-4157</v>
      </c>
      <c r="S276" s="190">
        <f t="shared" si="227"/>
        <v>737443</v>
      </c>
      <c r="T276" s="190">
        <f t="shared" si="227"/>
        <v>0</v>
      </c>
      <c r="U276" s="190">
        <f t="shared" si="227"/>
        <v>0</v>
      </c>
      <c r="V276" s="190">
        <f t="shared" si="227"/>
        <v>0</v>
      </c>
      <c r="W276" s="190">
        <f t="shared" si="227"/>
        <v>0</v>
      </c>
      <c r="X276" s="190">
        <f t="shared" si="227"/>
        <v>0</v>
      </c>
      <c r="Y276" s="190">
        <f t="shared" si="227"/>
        <v>0</v>
      </c>
      <c r="Z276" s="190">
        <f t="shared" si="227"/>
        <v>379226</v>
      </c>
      <c r="AA276" s="190">
        <f t="shared" si="227"/>
        <v>462220</v>
      </c>
      <c r="AB276" s="190">
        <f t="shared" si="227"/>
        <v>523200</v>
      </c>
      <c r="AC276" s="190">
        <v>300000</v>
      </c>
      <c r="AD276" s="190">
        <v>325710</v>
      </c>
    </row>
    <row r="277" spans="1:30" s="218" customFormat="1" ht="20.25" hidden="1" customHeight="1" x14ac:dyDescent="0.25">
      <c r="A277" s="192" t="s">
        <v>347</v>
      </c>
      <c r="B277" s="192"/>
      <c r="C277" s="219" t="s">
        <v>393</v>
      </c>
      <c r="D277" s="219" t="s">
        <v>396</v>
      </c>
      <c r="E277" s="219" t="s">
        <v>397</v>
      </c>
      <c r="F277" s="211">
        <f t="shared" si="219"/>
        <v>63000</v>
      </c>
      <c r="G277" s="211">
        <f t="shared" si="220"/>
        <v>0</v>
      </c>
      <c r="H277" s="212">
        <f t="shared" si="221"/>
        <v>91207</v>
      </c>
      <c r="I277" s="213"/>
      <c r="J277" s="214"/>
      <c r="K277" s="214">
        <v>321</v>
      </c>
      <c r="L277" s="214"/>
      <c r="M277" s="214"/>
      <c r="N277" s="215"/>
      <c r="O277" s="220" t="s">
        <v>42</v>
      </c>
      <c r="P277" s="216" t="s">
        <v>151</v>
      </c>
      <c r="Q277" s="217">
        <f>Q287+Q292+Q278</f>
        <v>31500</v>
      </c>
      <c r="R277" s="217">
        <f t="shared" ref="R277:AB277" si="228">R287+R292+R278</f>
        <v>0</v>
      </c>
      <c r="S277" s="217">
        <f t="shared" si="228"/>
        <v>31500</v>
      </c>
      <c r="T277" s="217">
        <f t="shared" si="228"/>
        <v>0</v>
      </c>
      <c r="U277" s="217">
        <f t="shared" si="228"/>
        <v>0</v>
      </c>
      <c r="V277" s="217">
        <f t="shared" si="228"/>
        <v>0</v>
      </c>
      <c r="W277" s="217">
        <f t="shared" si="228"/>
        <v>0</v>
      </c>
      <c r="X277" s="217">
        <f t="shared" si="228"/>
        <v>0</v>
      </c>
      <c r="Y277" s="217">
        <f t="shared" si="228"/>
        <v>0</v>
      </c>
      <c r="Z277" s="217">
        <f t="shared" si="228"/>
        <v>28957</v>
      </c>
      <c r="AA277" s="217">
        <f t="shared" si="228"/>
        <v>31150</v>
      </c>
      <c r="AB277" s="217">
        <f t="shared" si="228"/>
        <v>31100</v>
      </c>
      <c r="AC277" s="217"/>
      <c r="AD277" s="217"/>
    </row>
    <row r="278" spans="1:30" s="118" customFormat="1" ht="20.25" hidden="1" customHeight="1" x14ac:dyDescent="0.25">
      <c r="A278" s="187" t="s">
        <v>347</v>
      </c>
      <c r="B278" s="187"/>
      <c r="C278" s="187"/>
      <c r="D278" s="202" t="s">
        <v>396</v>
      </c>
      <c r="E278" s="202" t="s">
        <v>397</v>
      </c>
      <c r="F278" s="204">
        <f t="shared" si="219"/>
        <v>0</v>
      </c>
      <c r="G278" s="204">
        <f t="shared" si="220"/>
        <v>0</v>
      </c>
      <c r="H278" s="205">
        <f t="shared" si="221"/>
        <v>0</v>
      </c>
      <c r="I278" s="136"/>
      <c r="J278" s="136"/>
      <c r="K278" s="135"/>
      <c r="L278" s="135">
        <v>3211</v>
      </c>
      <c r="M278" s="140"/>
      <c r="N278" s="141"/>
      <c r="O278" s="12" t="s">
        <v>42</v>
      </c>
      <c r="P278" s="131" t="s">
        <v>152</v>
      </c>
      <c r="Q278" s="137">
        <f>Q279+Q281+Q283+Q285</f>
        <v>0</v>
      </c>
      <c r="R278" s="137">
        <f>R279+R281+R283+R285</f>
        <v>0</v>
      </c>
      <c r="S278" s="137">
        <f>S279+S281+S283+S285</f>
        <v>0</v>
      </c>
      <c r="T278" s="137">
        <f t="shared" ref="T278:AB278" si="229">T279+T281+T283+T285</f>
        <v>0</v>
      </c>
      <c r="U278" s="137">
        <f t="shared" si="229"/>
        <v>0</v>
      </c>
      <c r="V278" s="137">
        <f t="shared" si="229"/>
        <v>0</v>
      </c>
      <c r="W278" s="137">
        <f t="shared" si="229"/>
        <v>0</v>
      </c>
      <c r="X278" s="137">
        <f t="shared" si="229"/>
        <v>0</v>
      </c>
      <c r="Y278" s="137">
        <f t="shared" si="229"/>
        <v>0</v>
      </c>
      <c r="Z278" s="137">
        <f t="shared" si="229"/>
        <v>0</v>
      </c>
      <c r="AA278" s="137">
        <f t="shared" si="229"/>
        <v>0</v>
      </c>
      <c r="AB278" s="137">
        <f t="shared" si="229"/>
        <v>0</v>
      </c>
      <c r="AC278" s="137"/>
      <c r="AD278" s="137"/>
    </row>
    <row r="279" spans="1:30" s="118" customFormat="1" ht="20.25" hidden="1" customHeight="1" x14ac:dyDescent="0.25">
      <c r="A279" s="187" t="s">
        <v>347</v>
      </c>
      <c r="B279" s="187"/>
      <c r="C279" s="187"/>
      <c r="D279" s="187"/>
      <c r="E279" s="202" t="s">
        <v>397</v>
      </c>
      <c r="F279" s="204">
        <f t="shared" si="219"/>
        <v>0</v>
      </c>
      <c r="G279" s="204">
        <f t="shared" si="220"/>
        <v>0</v>
      </c>
      <c r="H279" s="205">
        <f t="shared" si="221"/>
        <v>0</v>
      </c>
      <c r="I279" s="128"/>
      <c r="J279" s="135"/>
      <c r="K279" s="135"/>
      <c r="L279" s="135"/>
      <c r="M279" s="198">
        <v>32111</v>
      </c>
      <c r="N279" s="199"/>
      <c r="O279" s="200" t="s">
        <v>42</v>
      </c>
      <c r="P279" s="199" t="s">
        <v>153</v>
      </c>
      <c r="Q279" s="201">
        <f>Q280</f>
        <v>0</v>
      </c>
      <c r="R279" s="201">
        <f>R280</f>
        <v>0</v>
      </c>
      <c r="S279" s="201">
        <f>S280</f>
        <v>0</v>
      </c>
      <c r="T279" s="201">
        <f t="shared" ref="T279:AB279" si="230">T280</f>
        <v>0</v>
      </c>
      <c r="U279" s="201">
        <f t="shared" si="230"/>
        <v>0</v>
      </c>
      <c r="V279" s="201">
        <f t="shared" si="230"/>
        <v>0</v>
      </c>
      <c r="W279" s="201">
        <f t="shared" si="230"/>
        <v>0</v>
      </c>
      <c r="X279" s="201">
        <f t="shared" si="230"/>
        <v>0</v>
      </c>
      <c r="Y279" s="201">
        <f t="shared" si="230"/>
        <v>0</v>
      </c>
      <c r="Z279" s="201">
        <f t="shared" si="230"/>
        <v>0</v>
      </c>
      <c r="AA279" s="201">
        <f t="shared" si="230"/>
        <v>0</v>
      </c>
      <c r="AB279" s="201">
        <f t="shared" si="230"/>
        <v>0</v>
      </c>
      <c r="AC279" s="201"/>
      <c r="AD279" s="201"/>
    </row>
    <row r="280" spans="1:30" s="118" customFormat="1" ht="20.25" hidden="1" customHeight="1" x14ac:dyDescent="0.25">
      <c r="A280" s="187" t="s">
        <v>347</v>
      </c>
      <c r="B280" s="187"/>
      <c r="C280" s="187"/>
      <c r="D280" s="187"/>
      <c r="E280" s="187"/>
      <c r="F280" s="204">
        <f t="shared" si="219"/>
        <v>0</v>
      </c>
      <c r="G280" s="204">
        <f t="shared" si="220"/>
        <v>0</v>
      </c>
      <c r="H280" s="205">
        <f t="shared" si="221"/>
        <v>0</v>
      </c>
      <c r="I280" s="136"/>
      <c r="J280" s="136"/>
      <c r="K280" s="135"/>
      <c r="L280" s="135"/>
      <c r="M280" s="135"/>
      <c r="N280" s="175">
        <v>321110</v>
      </c>
      <c r="O280" s="176" t="s">
        <v>42</v>
      </c>
      <c r="P280" s="177" t="s">
        <v>153</v>
      </c>
      <c r="Q280" s="178">
        <v>0</v>
      </c>
      <c r="R280" s="178">
        <v>0</v>
      </c>
      <c r="S280" s="178">
        <f>Q280+R280</f>
        <v>0</v>
      </c>
      <c r="T280" s="178"/>
      <c r="U280" s="178"/>
      <c r="V280" s="178"/>
      <c r="W280" s="178"/>
      <c r="X280" s="178"/>
      <c r="Y280" s="178"/>
      <c r="Z280" s="178">
        <v>0</v>
      </c>
      <c r="AA280" s="178">
        <f>+Q280</f>
        <v>0</v>
      </c>
      <c r="AB280" s="178"/>
      <c r="AC280" s="178"/>
      <c r="AD280" s="178"/>
    </row>
    <row r="281" spans="1:30" s="118" customFormat="1" ht="20.25" hidden="1" customHeight="1" x14ac:dyDescent="0.25">
      <c r="A281" s="187" t="s">
        <v>347</v>
      </c>
      <c r="B281" s="187"/>
      <c r="C281" s="187"/>
      <c r="D281" s="187"/>
      <c r="E281" s="202" t="s">
        <v>397</v>
      </c>
      <c r="F281" s="204">
        <f t="shared" si="219"/>
        <v>0</v>
      </c>
      <c r="G281" s="204">
        <f t="shared" si="220"/>
        <v>0</v>
      </c>
      <c r="H281" s="205">
        <f t="shared" si="221"/>
        <v>0</v>
      </c>
      <c r="I281" s="128"/>
      <c r="J281" s="135"/>
      <c r="K281" s="135"/>
      <c r="L281" s="135"/>
      <c r="M281" s="198">
        <v>32113</v>
      </c>
      <c r="N281" s="199"/>
      <c r="O281" s="200" t="s">
        <v>42</v>
      </c>
      <c r="P281" s="199" t="s">
        <v>154</v>
      </c>
      <c r="Q281" s="201">
        <f>Q282</f>
        <v>0</v>
      </c>
      <c r="R281" s="201">
        <f>R282</f>
        <v>0</v>
      </c>
      <c r="S281" s="201">
        <f>S282</f>
        <v>0</v>
      </c>
      <c r="T281" s="201">
        <f t="shared" ref="T281:AB281" si="231">T282</f>
        <v>0</v>
      </c>
      <c r="U281" s="201">
        <f t="shared" si="231"/>
        <v>0</v>
      </c>
      <c r="V281" s="201">
        <f t="shared" si="231"/>
        <v>0</v>
      </c>
      <c r="W281" s="201">
        <f t="shared" si="231"/>
        <v>0</v>
      </c>
      <c r="X281" s="201">
        <f t="shared" si="231"/>
        <v>0</v>
      </c>
      <c r="Y281" s="201">
        <f t="shared" si="231"/>
        <v>0</v>
      </c>
      <c r="Z281" s="201">
        <f t="shared" si="231"/>
        <v>0</v>
      </c>
      <c r="AA281" s="201">
        <f t="shared" si="231"/>
        <v>0</v>
      </c>
      <c r="AB281" s="201">
        <f t="shared" si="231"/>
        <v>0</v>
      </c>
      <c r="AC281" s="201"/>
      <c r="AD281" s="201"/>
    </row>
    <row r="282" spans="1:30" s="118" customFormat="1" ht="20.25" hidden="1" customHeight="1" x14ac:dyDescent="0.25">
      <c r="A282" s="187" t="s">
        <v>347</v>
      </c>
      <c r="B282" s="187"/>
      <c r="C282" s="187"/>
      <c r="D282" s="187"/>
      <c r="E282" s="187"/>
      <c r="F282" s="204">
        <f t="shared" si="219"/>
        <v>0</v>
      </c>
      <c r="G282" s="204">
        <f t="shared" si="220"/>
        <v>0</v>
      </c>
      <c r="H282" s="205">
        <f t="shared" si="221"/>
        <v>0</v>
      </c>
      <c r="I282" s="136"/>
      <c r="J282" s="136"/>
      <c r="K282" s="135"/>
      <c r="L282" s="135"/>
      <c r="M282" s="135"/>
      <c r="N282" s="175">
        <v>321130</v>
      </c>
      <c r="O282" s="176" t="s">
        <v>42</v>
      </c>
      <c r="P282" s="177" t="s">
        <v>154</v>
      </c>
      <c r="Q282" s="178">
        <v>0</v>
      </c>
      <c r="R282" s="178">
        <v>0</v>
      </c>
      <c r="S282" s="178">
        <f>Q282+R282</f>
        <v>0</v>
      </c>
      <c r="T282" s="178"/>
      <c r="U282" s="178"/>
      <c r="V282" s="178"/>
      <c r="W282" s="178"/>
      <c r="X282" s="178"/>
      <c r="Y282" s="178"/>
      <c r="Z282" s="178">
        <v>0</v>
      </c>
      <c r="AA282" s="178">
        <f>+Q282</f>
        <v>0</v>
      </c>
      <c r="AB282" s="178"/>
      <c r="AC282" s="178"/>
      <c r="AD282" s="178"/>
    </row>
    <row r="283" spans="1:30" s="118" customFormat="1" ht="20.25" hidden="1" customHeight="1" x14ac:dyDescent="0.25">
      <c r="A283" s="187" t="s">
        <v>347</v>
      </c>
      <c r="B283" s="187"/>
      <c r="C283" s="187"/>
      <c r="D283" s="187"/>
      <c r="E283" s="202" t="s">
        <v>397</v>
      </c>
      <c r="F283" s="204">
        <f t="shared" si="219"/>
        <v>0</v>
      </c>
      <c r="G283" s="204">
        <f t="shared" si="220"/>
        <v>0</v>
      </c>
      <c r="H283" s="205">
        <f t="shared" si="221"/>
        <v>0</v>
      </c>
      <c r="I283" s="128"/>
      <c r="J283" s="135"/>
      <c r="K283" s="135"/>
      <c r="L283" s="135"/>
      <c r="M283" s="198">
        <v>32115</v>
      </c>
      <c r="N283" s="199"/>
      <c r="O283" s="200" t="s">
        <v>42</v>
      </c>
      <c r="P283" s="199" t="s">
        <v>155</v>
      </c>
      <c r="Q283" s="201">
        <f>Q284</f>
        <v>0</v>
      </c>
      <c r="R283" s="201">
        <f>R284</f>
        <v>0</v>
      </c>
      <c r="S283" s="201">
        <f>S284</f>
        <v>0</v>
      </c>
      <c r="T283" s="201">
        <f t="shared" ref="T283:AB283" si="232">T284</f>
        <v>0</v>
      </c>
      <c r="U283" s="201">
        <f t="shared" si="232"/>
        <v>0</v>
      </c>
      <c r="V283" s="201">
        <f t="shared" si="232"/>
        <v>0</v>
      </c>
      <c r="W283" s="201">
        <f t="shared" si="232"/>
        <v>0</v>
      </c>
      <c r="X283" s="201">
        <f t="shared" si="232"/>
        <v>0</v>
      </c>
      <c r="Y283" s="201">
        <f t="shared" si="232"/>
        <v>0</v>
      </c>
      <c r="Z283" s="201">
        <f t="shared" si="232"/>
        <v>0</v>
      </c>
      <c r="AA283" s="201">
        <f t="shared" si="232"/>
        <v>0</v>
      </c>
      <c r="AB283" s="201">
        <f t="shared" si="232"/>
        <v>0</v>
      </c>
      <c r="AC283" s="201"/>
      <c r="AD283" s="201"/>
    </row>
    <row r="284" spans="1:30" s="118" customFormat="1" ht="20.25" hidden="1" customHeight="1" x14ac:dyDescent="0.25">
      <c r="A284" s="187" t="s">
        <v>347</v>
      </c>
      <c r="B284" s="187"/>
      <c r="C284" s="187"/>
      <c r="D284" s="187"/>
      <c r="E284" s="187"/>
      <c r="F284" s="204">
        <f t="shared" si="219"/>
        <v>0</v>
      </c>
      <c r="G284" s="204">
        <f t="shared" si="220"/>
        <v>0</v>
      </c>
      <c r="H284" s="205">
        <f t="shared" si="221"/>
        <v>0</v>
      </c>
      <c r="I284" s="136"/>
      <c r="J284" s="136"/>
      <c r="K284" s="135"/>
      <c r="L284" s="135"/>
      <c r="M284" s="135"/>
      <c r="N284" s="175">
        <v>321150</v>
      </c>
      <c r="O284" s="176" t="s">
        <v>42</v>
      </c>
      <c r="P284" s="177" t="s">
        <v>155</v>
      </c>
      <c r="Q284" s="178">
        <v>0</v>
      </c>
      <c r="R284" s="178">
        <v>0</v>
      </c>
      <c r="S284" s="178">
        <f>Q284+R284</f>
        <v>0</v>
      </c>
      <c r="T284" s="178"/>
      <c r="U284" s="178"/>
      <c r="V284" s="178"/>
      <c r="W284" s="178"/>
      <c r="X284" s="178"/>
      <c r="Y284" s="178"/>
      <c r="Z284" s="178">
        <v>0</v>
      </c>
      <c r="AA284" s="178">
        <f>+Q284</f>
        <v>0</v>
      </c>
      <c r="AB284" s="178"/>
      <c r="AC284" s="178"/>
      <c r="AD284" s="178"/>
    </row>
    <row r="285" spans="1:30" s="118" customFormat="1" ht="20.25" hidden="1" customHeight="1" x14ac:dyDescent="0.25">
      <c r="A285" s="187" t="s">
        <v>347</v>
      </c>
      <c r="B285" s="187"/>
      <c r="C285" s="187"/>
      <c r="D285" s="187"/>
      <c r="E285" s="202" t="s">
        <v>397</v>
      </c>
      <c r="F285" s="204">
        <f t="shared" si="219"/>
        <v>0</v>
      </c>
      <c r="G285" s="204">
        <f t="shared" si="220"/>
        <v>0</v>
      </c>
      <c r="H285" s="205">
        <f t="shared" si="221"/>
        <v>0</v>
      </c>
      <c r="I285" s="128"/>
      <c r="J285" s="135"/>
      <c r="K285" s="135"/>
      <c r="L285" s="135"/>
      <c r="M285" s="198">
        <v>32119</v>
      </c>
      <c r="N285" s="199"/>
      <c r="O285" s="200" t="s">
        <v>42</v>
      </c>
      <c r="P285" s="199" t="s">
        <v>156</v>
      </c>
      <c r="Q285" s="201">
        <f>Q286</f>
        <v>0</v>
      </c>
      <c r="R285" s="201">
        <f>R286</f>
        <v>0</v>
      </c>
      <c r="S285" s="201">
        <f>S286</f>
        <v>0</v>
      </c>
      <c r="T285" s="201">
        <f t="shared" ref="T285:AB285" si="233">T286</f>
        <v>0</v>
      </c>
      <c r="U285" s="201">
        <f t="shared" si="233"/>
        <v>0</v>
      </c>
      <c r="V285" s="201">
        <f t="shared" si="233"/>
        <v>0</v>
      </c>
      <c r="W285" s="201">
        <f t="shared" si="233"/>
        <v>0</v>
      </c>
      <c r="X285" s="201">
        <f t="shared" si="233"/>
        <v>0</v>
      </c>
      <c r="Y285" s="201">
        <f t="shared" si="233"/>
        <v>0</v>
      </c>
      <c r="Z285" s="201">
        <f t="shared" si="233"/>
        <v>0</v>
      </c>
      <c r="AA285" s="201">
        <f t="shared" si="233"/>
        <v>0</v>
      </c>
      <c r="AB285" s="201">
        <f t="shared" si="233"/>
        <v>0</v>
      </c>
      <c r="AC285" s="201"/>
      <c r="AD285" s="201"/>
    </row>
    <row r="286" spans="1:30" s="118" customFormat="1" ht="20.25" hidden="1" customHeight="1" x14ac:dyDescent="0.25">
      <c r="A286" s="187" t="s">
        <v>347</v>
      </c>
      <c r="B286" s="187"/>
      <c r="C286" s="187"/>
      <c r="D286" s="187"/>
      <c r="E286" s="187"/>
      <c r="F286" s="204">
        <f t="shared" si="219"/>
        <v>0</v>
      </c>
      <c r="G286" s="204">
        <f t="shared" si="220"/>
        <v>0</v>
      </c>
      <c r="H286" s="205">
        <f t="shared" si="221"/>
        <v>0</v>
      </c>
      <c r="I286" s="136"/>
      <c r="J286" s="136"/>
      <c r="K286" s="135"/>
      <c r="L286" s="135"/>
      <c r="M286" s="135"/>
      <c r="N286" s="175">
        <v>321190</v>
      </c>
      <c r="O286" s="176" t="s">
        <v>42</v>
      </c>
      <c r="P286" s="177" t="s">
        <v>156</v>
      </c>
      <c r="Q286" s="178">
        <v>0</v>
      </c>
      <c r="R286" s="178">
        <v>0</v>
      </c>
      <c r="S286" s="178">
        <f>Q286+R286</f>
        <v>0</v>
      </c>
      <c r="T286" s="178"/>
      <c r="U286" s="178"/>
      <c r="V286" s="178"/>
      <c r="W286" s="178"/>
      <c r="X286" s="178"/>
      <c r="Y286" s="178"/>
      <c r="Z286" s="178">
        <v>0</v>
      </c>
      <c r="AA286" s="178">
        <f>+Q286</f>
        <v>0</v>
      </c>
      <c r="AB286" s="178"/>
      <c r="AC286" s="178"/>
      <c r="AD286" s="178"/>
    </row>
    <row r="287" spans="1:30" s="118" customFormat="1" ht="20.25" hidden="1" customHeight="1" x14ac:dyDescent="0.25">
      <c r="A287" s="187" t="s">
        <v>347</v>
      </c>
      <c r="B287" s="187"/>
      <c r="C287" s="187"/>
      <c r="D287" s="202" t="s">
        <v>396</v>
      </c>
      <c r="E287" s="202" t="s">
        <v>397</v>
      </c>
      <c r="F287" s="204">
        <f t="shared" si="219"/>
        <v>63000</v>
      </c>
      <c r="G287" s="204">
        <f t="shared" si="220"/>
        <v>0</v>
      </c>
      <c r="H287" s="205">
        <f t="shared" si="221"/>
        <v>91207</v>
      </c>
      <c r="I287" s="136"/>
      <c r="J287" s="136"/>
      <c r="K287" s="135"/>
      <c r="L287" s="135">
        <v>3212</v>
      </c>
      <c r="M287" s="140"/>
      <c r="N287" s="141"/>
      <c r="O287" s="12" t="s">
        <v>42</v>
      </c>
      <c r="P287" s="131" t="s">
        <v>157</v>
      </c>
      <c r="Q287" s="137">
        <f>Q288+Q290</f>
        <v>31500</v>
      </c>
      <c r="R287" s="137">
        <f>R288+R290</f>
        <v>0</v>
      </c>
      <c r="S287" s="137">
        <f>S288+S290</f>
        <v>31500</v>
      </c>
      <c r="T287" s="137">
        <f t="shared" ref="T287:AB287" si="234">T288+T290</f>
        <v>0</v>
      </c>
      <c r="U287" s="137">
        <f t="shared" si="234"/>
        <v>0</v>
      </c>
      <c r="V287" s="137">
        <f t="shared" si="234"/>
        <v>0</v>
      </c>
      <c r="W287" s="137">
        <f t="shared" si="234"/>
        <v>0</v>
      </c>
      <c r="X287" s="137">
        <f t="shared" si="234"/>
        <v>0</v>
      </c>
      <c r="Y287" s="137">
        <f t="shared" si="234"/>
        <v>0</v>
      </c>
      <c r="Z287" s="137">
        <f t="shared" si="234"/>
        <v>28957</v>
      </c>
      <c r="AA287" s="137">
        <f t="shared" si="234"/>
        <v>31150</v>
      </c>
      <c r="AB287" s="137">
        <f t="shared" si="234"/>
        <v>31100</v>
      </c>
      <c r="AC287" s="137"/>
      <c r="AD287" s="137"/>
    </row>
    <row r="288" spans="1:30" s="118" customFormat="1" ht="20.25" hidden="1" customHeight="1" x14ac:dyDescent="0.25">
      <c r="A288" s="187" t="s">
        <v>347</v>
      </c>
      <c r="B288" s="187"/>
      <c r="C288" s="187"/>
      <c r="D288" s="187"/>
      <c r="E288" s="202" t="s">
        <v>397</v>
      </c>
      <c r="F288" s="204">
        <f t="shared" si="219"/>
        <v>44000</v>
      </c>
      <c r="G288" s="204">
        <f t="shared" si="220"/>
        <v>0</v>
      </c>
      <c r="H288" s="205">
        <f t="shared" si="221"/>
        <v>67278</v>
      </c>
      <c r="I288" s="128"/>
      <c r="J288" s="135"/>
      <c r="K288" s="135"/>
      <c r="L288" s="135"/>
      <c r="M288" s="198">
        <v>32121</v>
      </c>
      <c r="N288" s="199"/>
      <c r="O288" s="200" t="s">
        <v>42</v>
      </c>
      <c r="P288" s="199" t="s">
        <v>158</v>
      </c>
      <c r="Q288" s="201">
        <f>Q289</f>
        <v>22000</v>
      </c>
      <c r="R288" s="201">
        <f>R289</f>
        <v>0</v>
      </c>
      <c r="S288" s="201">
        <f>S289</f>
        <v>22000</v>
      </c>
      <c r="T288" s="201">
        <f t="shared" ref="T288:AB288" si="235">T289</f>
        <v>0</v>
      </c>
      <c r="U288" s="201">
        <f t="shared" si="235"/>
        <v>0</v>
      </c>
      <c r="V288" s="201">
        <f t="shared" si="235"/>
        <v>0</v>
      </c>
      <c r="W288" s="201">
        <f t="shared" si="235"/>
        <v>0</v>
      </c>
      <c r="X288" s="201">
        <f t="shared" si="235"/>
        <v>0</v>
      </c>
      <c r="Y288" s="201">
        <f t="shared" si="235"/>
        <v>0</v>
      </c>
      <c r="Z288" s="201">
        <f t="shared" si="235"/>
        <v>21028</v>
      </c>
      <c r="AA288" s="201">
        <f t="shared" si="235"/>
        <v>23150</v>
      </c>
      <c r="AB288" s="201">
        <f t="shared" si="235"/>
        <v>23100</v>
      </c>
      <c r="AC288" s="201"/>
      <c r="AD288" s="201"/>
    </row>
    <row r="289" spans="1:30" s="118" customFormat="1" ht="20.25" hidden="1" customHeight="1" x14ac:dyDescent="0.25">
      <c r="A289" s="187" t="s">
        <v>347</v>
      </c>
      <c r="B289" s="187"/>
      <c r="C289" s="187"/>
      <c r="D289" s="187"/>
      <c r="E289" s="187"/>
      <c r="F289" s="204">
        <f t="shared" si="219"/>
        <v>44000</v>
      </c>
      <c r="G289" s="204">
        <f t="shared" si="220"/>
        <v>0</v>
      </c>
      <c r="H289" s="205">
        <f t="shared" si="221"/>
        <v>67278</v>
      </c>
      <c r="I289" s="136"/>
      <c r="J289" s="136"/>
      <c r="K289" s="135"/>
      <c r="L289" s="135"/>
      <c r="M289" s="135"/>
      <c r="N289" s="175">
        <v>321210</v>
      </c>
      <c r="O289" s="176" t="s">
        <v>42</v>
      </c>
      <c r="P289" s="177" t="s">
        <v>158</v>
      </c>
      <c r="Q289" s="178">
        <v>22000</v>
      </c>
      <c r="R289" s="178">
        <f>S289-Q289</f>
        <v>0</v>
      </c>
      <c r="S289" s="178">
        <v>22000</v>
      </c>
      <c r="T289" s="178"/>
      <c r="U289" s="178"/>
      <c r="V289" s="178"/>
      <c r="W289" s="178"/>
      <c r="X289" s="178"/>
      <c r="Y289" s="178"/>
      <c r="Z289" s="178">
        <v>21028</v>
      </c>
      <c r="AA289" s="178">
        <v>23150</v>
      </c>
      <c r="AB289" s="178">
        <v>23100</v>
      </c>
      <c r="AC289" s="178"/>
      <c r="AD289" s="178"/>
    </row>
    <row r="290" spans="1:30" s="118" customFormat="1" ht="20.25" hidden="1" customHeight="1" x14ac:dyDescent="0.25">
      <c r="A290" s="187" t="s">
        <v>347</v>
      </c>
      <c r="B290" s="187"/>
      <c r="C290" s="187"/>
      <c r="D290" s="187"/>
      <c r="E290" s="202" t="s">
        <v>397</v>
      </c>
      <c r="F290" s="204">
        <f t="shared" si="219"/>
        <v>19000</v>
      </c>
      <c r="G290" s="204">
        <f t="shared" si="220"/>
        <v>0</v>
      </c>
      <c r="H290" s="205">
        <f t="shared" si="221"/>
        <v>23929</v>
      </c>
      <c r="I290" s="128"/>
      <c r="J290" s="135"/>
      <c r="K290" s="135"/>
      <c r="L290" s="135"/>
      <c r="M290" s="198">
        <v>32123</v>
      </c>
      <c r="N290" s="199"/>
      <c r="O290" s="200" t="s">
        <v>42</v>
      </c>
      <c r="P290" s="199" t="s">
        <v>272</v>
      </c>
      <c r="Q290" s="201">
        <f>Q291</f>
        <v>9500</v>
      </c>
      <c r="R290" s="201">
        <f>R291</f>
        <v>0</v>
      </c>
      <c r="S290" s="201">
        <f>S291</f>
        <v>9500</v>
      </c>
      <c r="T290" s="201">
        <f t="shared" ref="T290:AB290" si="236">T291</f>
        <v>0</v>
      </c>
      <c r="U290" s="201">
        <f t="shared" si="236"/>
        <v>0</v>
      </c>
      <c r="V290" s="201">
        <f t="shared" si="236"/>
        <v>0</v>
      </c>
      <c r="W290" s="201">
        <f t="shared" si="236"/>
        <v>0</v>
      </c>
      <c r="X290" s="201">
        <f t="shared" si="236"/>
        <v>0</v>
      </c>
      <c r="Y290" s="201">
        <f t="shared" si="236"/>
        <v>0</v>
      </c>
      <c r="Z290" s="201">
        <f t="shared" si="236"/>
        <v>7929</v>
      </c>
      <c r="AA290" s="201">
        <f t="shared" si="236"/>
        <v>8000</v>
      </c>
      <c r="AB290" s="201">
        <f t="shared" si="236"/>
        <v>8000</v>
      </c>
      <c r="AC290" s="201"/>
      <c r="AD290" s="201"/>
    </row>
    <row r="291" spans="1:30" s="118" customFormat="1" ht="20.25" hidden="1" customHeight="1" x14ac:dyDescent="0.25">
      <c r="A291" s="187" t="s">
        <v>347</v>
      </c>
      <c r="B291" s="187"/>
      <c r="C291" s="187"/>
      <c r="D291" s="187"/>
      <c r="E291" s="187"/>
      <c r="F291" s="204">
        <f t="shared" si="219"/>
        <v>19000</v>
      </c>
      <c r="G291" s="204">
        <f t="shared" si="220"/>
        <v>0</v>
      </c>
      <c r="H291" s="205">
        <f t="shared" si="221"/>
        <v>23929</v>
      </c>
      <c r="I291" s="136"/>
      <c r="J291" s="136"/>
      <c r="K291" s="135"/>
      <c r="L291" s="135"/>
      <c r="M291" s="135"/>
      <c r="N291" s="175">
        <v>321230</v>
      </c>
      <c r="O291" s="176" t="s">
        <v>42</v>
      </c>
      <c r="P291" s="177" t="s">
        <v>272</v>
      </c>
      <c r="Q291" s="178">
        <v>9500</v>
      </c>
      <c r="R291" s="178">
        <f>S291-Q291</f>
        <v>0</v>
      </c>
      <c r="S291" s="178">
        <v>9500</v>
      </c>
      <c r="T291" s="178"/>
      <c r="U291" s="178"/>
      <c r="V291" s="178"/>
      <c r="W291" s="178"/>
      <c r="X291" s="178"/>
      <c r="Y291" s="178"/>
      <c r="Z291" s="178">
        <v>7929</v>
      </c>
      <c r="AA291" s="178">
        <v>8000</v>
      </c>
      <c r="AB291" s="178">
        <v>8000</v>
      </c>
      <c r="AC291" s="178"/>
      <c r="AD291" s="178"/>
    </row>
    <row r="292" spans="1:30" s="118" customFormat="1" ht="20.25" hidden="1" customHeight="1" x14ac:dyDescent="0.25">
      <c r="A292" s="187" t="s">
        <v>347</v>
      </c>
      <c r="B292" s="187"/>
      <c r="C292" s="187"/>
      <c r="D292" s="202" t="s">
        <v>396</v>
      </c>
      <c r="E292" s="202" t="s">
        <v>397</v>
      </c>
      <c r="F292" s="204">
        <f t="shared" si="219"/>
        <v>0</v>
      </c>
      <c r="G292" s="204">
        <f t="shared" si="220"/>
        <v>0</v>
      </c>
      <c r="H292" s="205">
        <f t="shared" si="221"/>
        <v>0</v>
      </c>
      <c r="I292" s="136"/>
      <c r="J292" s="136"/>
      <c r="K292" s="135"/>
      <c r="L292" s="135">
        <v>3213</v>
      </c>
      <c r="M292" s="140"/>
      <c r="N292" s="141"/>
      <c r="O292" s="12" t="s">
        <v>42</v>
      </c>
      <c r="P292" s="131" t="s">
        <v>160</v>
      </c>
      <c r="Q292" s="137">
        <f>Q293+Q296</f>
        <v>0</v>
      </c>
      <c r="R292" s="137">
        <f t="shared" ref="R292:AB292" si="237">R293+R296</f>
        <v>0</v>
      </c>
      <c r="S292" s="137">
        <f t="shared" si="237"/>
        <v>0</v>
      </c>
      <c r="T292" s="137">
        <f t="shared" si="237"/>
        <v>0</v>
      </c>
      <c r="U292" s="137">
        <f t="shared" si="237"/>
        <v>0</v>
      </c>
      <c r="V292" s="137">
        <f t="shared" si="237"/>
        <v>0</v>
      </c>
      <c r="W292" s="137">
        <f t="shared" si="237"/>
        <v>0</v>
      </c>
      <c r="X292" s="137">
        <f t="shared" si="237"/>
        <v>0</v>
      </c>
      <c r="Y292" s="137">
        <f t="shared" si="237"/>
        <v>0</v>
      </c>
      <c r="Z292" s="137">
        <f t="shared" si="237"/>
        <v>0</v>
      </c>
      <c r="AA292" s="246">
        <f t="shared" si="237"/>
        <v>0</v>
      </c>
      <c r="AB292" s="137">
        <f t="shared" si="237"/>
        <v>0</v>
      </c>
      <c r="AC292" s="137"/>
      <c r="AD292" s="137"/>
    </row>
    <row r="293" spans="1:30" s="118" customFormat="1" ht="20.25" hidden="1" customHeight="1" x14ac:dyDescent="0.25">
      <c r="A293" s="187" t="s">
        <v>347</v>
      </c>
      <c r="B293" s="187"/>
      <c r="C293" s="187"/>
      <c r="D293" s="187"/>
      <c r="E293" s="202" t="s">
        <v>397</v>
      </c>
      <c r="F293" s="204">
        <f t="shared" si="219"/>
        <v>0</v>
      </c>
      <c r="G293" s="204">
        <f t="shared" si="220"/>
        <v>0</v>
      </c>
      <c r="H293" s="205">
        <f t="shared" si="221"/>
        <v>0</v>
      </c>
      <c r="I293" s="128"/>
      <c r="J293" s="135"/>
      <c r="K293" s="135"/>
      <c r="L293" s="135"/>
      <c r="M293" s="198">
        <v>32131</v>
      </c>
      <c r="N293" s="199"/>
      <c r="O293" s="200" t="s">
        <v>42</v>
      </c>
      <c r="P293" s="199" t="s">
        <v>161</v>
      </c>
      <c r="Q293" s="201">
        <f t="shared" ref="Q293:S293" si="238">Q294+Q295</f>
        <v>0</v>
      </c>
      <c r="R293" s="201">
        <f t="shared" si="238"/>
        <v>0</v>
      </c>
      <c r="S293" s="201">
        <f t="shared" si="238"/>
        <v>0</v>
      </c>
      <c r="T293" s="201">
        <f t="shared" ref="T293:AB293" si="239">T294+T295</f>
        <v>0</v>
      </c>
      <c r="U293" s="201">
        <f t="shared" si="239"/>
        <v>0</v>
      </c>
      <c r="V293" s="201">
        <f t="shared" si="239"/>
        <v>0</v>
      </c>
      <c r="W293" s="201">
        <f t="shared" si="239"/>
        <v>0</v>
      </c>
      <c r="X293" s="201">
        <f t="shared" si="239"/>
        <v>0</v>
      </c>
      <c r="Y293" s="201">
        <f t="shared" si="239"/>
        <v>0</v>
      </c>
      <c r="Z293" s="201">
        <f t="shared" si="239"/>
        <v>0</v>
      </c>
      <c r="AA293" s="247">
        <f t="shared" si="239"/>
        <v>0</v>
      </c>
      <c r="AB293" s="201">
        <f t="shared" si="239"/>
        <v>0</v>
      </c>
      <c r="AC293" s="201"/>
      <c r="AD293" s="201"/>
    </row>
    <row r="294" spans="1:30" s="118" customFormat="1" ht="20.25" hidden="1" customHeight="1" x14ac:dyDescent="0.25">
      <c r="A294" s="187" t="s">
        <v>347</v>
      </c>
      <c r="B294" s="187"/>
      <c r="C294" s="187"/>
      <c r="D294" s="187"/>
      <c r="E294" s="187"/>
      <c r="F294" s="204">
        <f t="shared" si="219"/>
        <v>0</v>
      </c>
      <c r="G294" s="204">
        <f t="shared" si="220"/>
        <v>0</v>
      </c>
      <c r="H294" s="205">
        <f t="shared" si="221"/>
        <v>0</v>
      </c>
      <c r="I294" s="136"/>
      <c r="J294" s="136"/>
      <c r="K294" s="140"/>
      <c r="L294" s="140"/>
      <c r="M294" s="11"/>
      <c r="N294" s="175">
        <v>321310</v>
      </c>
      <c r="O294" s="176" t="s">
        <v>42</v>
      </c>
      <c r="P294" s="177" t="s">
        <v>273</v>
      </c>
      <c r="Q294" s="178">
        <v>0</v>
      </c>
      <c r="R294" s="178">
        <f>S294-Q294</f>
        <v>0</v>
      </c>
      <c r="S294" s="178">
        <v>0</v>
      </c>
      <c r="T294" s="178"/>
      <c r="U294" s="178"/>
      <c r="V294" s="178"/>
      <c r="W294" s="178"/>
      <c r="X294" s="178"/>
      <c r="Y294" s="178"/>
      <c r="Z294" s="178"/>
      <c r="AA294" s="248">
        <f t="shared" ref="AA294:AA295" si="240">+Q294</f>
        <v>0</v>
      </c>
      <c r="AB294" s="178"/>
      <c r="AC294" s="178"/>
      <c r="AD294" s="178"/>
    </row>
    <row r="295" spans="1:30" s="118" customFormat="1" ht="20.25" hidden="1" customHeight="1" x14ac:dyDescent="0.25">
      <c r="A295" s="187" t="s">
        <v>347</v>
      </c>
      <c r="B295" s="187"/>
      <c r="C295" s="187"/>
      <c r="D295" s="187"/>
      <c r="E295" s="187"/>
      <c r="F295" s="204">
        <f t="shared" si="219"/>
        <v>0</v>
      </c>
      <c r="G295" s="204">
        <f t="shared" si="220"/>
        <v>0</v>
      </c>
      <c r="H295" s="205">
        <f t="shared" si="221"/>
        <v>0</v>
      </c>
      <c r="I295" s="136"/>
      <c r="J295" s="136"/>
      <c r="K295" s="140"/>
      <c r="L295" s="140"/>
      <c r="M295" s="11"/>
      <c r="N295" s="175">
        <v>321311</v>
      </c>
      <c r="O295" s="176" t="s">
        <v>42</v>
      </c>
      <c r="P295" s="177" t="s">
        <v>274</v>
      </c>
      <c r="Q295" s="178">
        <v>0</v>
      </c>
      <c r="R295" s="178">
        <f>S295-Q295</f>
        <v>0</v>
      </c>
      <c r="S295" s="178">
        <v>0</v>
      </c>
      <c r="T295" s="178"/>
      <c r="U295" s="178"/>
      <c r="V295" s="178"/>
      <c r="W295" s="178"/>
      <c r="X295" s="178"/>
      <c r="Y295" s="178"/>
      <c r="Z295" s="178"/>
      <c r="AA295" s="248">
        <f t="shared" si="240"/>
        <v>0</v>
      </c>
      <c r="AB295" s="178"/>
      <c r="AC295" s="178"/>
      <c r="AD295" s="178"/>
    </row>
    <row r="296" spans="1:30" s="118" customFormat="1" ht="20.25" hidden="1" customHeight="1" x14ac:dyDescent="0.25">
      <c r="A296" s="187" t="s">
        <v>347</v>
      </c>
      <c r="B296" s="187"/>
      <c r="C296" s="187"/>
      <c r="D296" s="187"/>
      <c r="E296" s="202" t="s">
        <v>397</v>
      </c>
      <c r="F296" s="204">
        <f t="shared" si="219"/>
        <v>0</v>
      </c>
      <c r="G296" s="204">
        <f t="shared" si="220"/>
        <v>0</v>
      </c>
      <c r="H296" s="205">
        <f t="shared" si="221"/>
        <v>0</v>
      </c>
      <c r="I296" s="128"/>
      <c r="J296" s="135"/>
      <c r="K296" s="135"/>
      <c r="L296" s="135"/>
      <c r="M296" s="198">
        <v>32132</v>
      </c>
      <c r="N296" s="199"/>
      <c r="O296" s="200" t="s">
        <v>42</v>
      </c>
      <c r="P296" s="199" t="s">
        <v>164</v>
      </c>
      <c r="Q296" s="201">
        <f>+Q297</f>
        <v>0</v>
      </c>
      <c r="R296" s="201">
        <f t="shared" ref="R296:AB296" si="241">+R297</f>
        <v>0</v>
      </c>
      <c r="S296" s="201">
        <f t="shared" si="241"/>
        <v>0</v>
      </c>
      <c r="T296" s="201">
        <f t="shared" si="241"/>
        <v>0</v>
      </c>
      <c r="U296" s="201">
        <f t="shared" si="241"/>
        <v>0</v>
      </c>
      <c r="V296" s="201">
        <f t="shared" si="241"/>
        <v>0</v>
      </c>
      <c r="W296" s="201">
        <f t="shared" si="241"/>
        <v>0</v>
      </c>
      <c r="X296" s="201">
        <f t="shared" si="241"/>
        <v>0</v>
      </c>
      <c r="Y296" s="201">
        <f t="shared" si="241"/>
        <v>0</v>
      </c>
      <c r="Z296" s="201">
        <f t="shared" si="241"/>
        <v>0</v>
      </c>
      <c r="AA296" s="247">
        <f t="shared" si="241"/>
        <v>0</v>
      </c>
      <c r="AB296" s="201">
        <f t="shared" si="241"/>
        <v>0</v>
      </c>
      <c r="AC296" s="201"/>
      <c r="AD296" s="201"/>
    </row>
    <row r="297" spans="1:30" s="118" customFormat="1" ht="20.25" hidden="1" customHeight="1" x14ac:dyDescent="0.25">
      <c r="A297" s="187" t="s">
        <v>347</v>
      </c>
      <c r="B297" s="187"/>
      <c r="C297" s="187"/>
      <c r="D297" s="187"/>
      <c r="E297" s="187"/>
      <c r="F297" s="204">
        <f t="shared" si="219"/>
        <v>0</v>
      </c>
      <c r="G297" s="204">
        <f t="shared" si="220"/>
        <v>0</v>
      </c>
      <c r="H297" s="205">
        <f t="shared" si="221"/>
        <v>0</v>
      </c>
      <c r="I297" s="136"/>
      <c r="J297" s="136"/>
      <c r="K297" s="140"/>
      <c r="L297" s="140"/>
      <c r="M297" s="11"/>
      <c r="N297" s="175">
        <v>321320</v>
      </c>
      <c r="O297" s="176" t="s">
        <v>42</v>
      </c>
      <c r="P297" s="177" t="s">
        <v>164</v>
      </c>
      <c r="Q297" s="178"/>
      <c r="R297" s="178"/>
      <c r="S297" s="178"/>
      <c r="T297" s="178"/>
      <c r="U297" s="178"/>
      <c r="V297" s="178"/>
      <c r="W297" s="178"/>
      <c r="X297" s="178"/>
      <c r="Y297" s="178"/>
      <c r="Z297" s="178"/>
      <c r="AA297" s="248">
        <f>+Q297</f>
        <v>0</v>
      </c>
      <c r="AB297" s="178"/>
      <c r="AC297" s="178"/>
      <c r="AD297" s="178"/>
    </row>
    <row r="298" spans="1:30" s="218" customFormat="1" ht="20.25" hidden="1" customHeight="1" x14ac:dyDescent="0.25">
      <c r="A298" s="192" t="s">
        <v>347</v>
      </c>
      <c r="B298" s="192"/>
      <c r="C298" s="219" t="s">
        <v>393</v>
      </c>
      <c r="D298" s="219" t="s">
        <v>396</v>
      </c>
      <c r="E298" s="219" t="s">
        <v>397</v>
      </c>
      <c r="F298" s="211">
        <f t="shared" si="219"/>
        <v>1011686</v>
      </c>
      <c r="G298" s="211">
        <f t="shared" si="220"/>
        <v>0</v>
      </c>
      <c r="H298" s="212">
        <f t="shared" si="221"/>
        <v>915182</v>
      </c>
      <c r="I298" s="213"/>
      <c r="J298" s="214"/>
      <c r="K298" s="214">
        <v>322</v>
      </c>
      <c r="L298" s="214"/>
      <c r="M298" s="214"/>
      <c r="N298" s="215"/>
      <c r="O298" s="220" t="s">
        <v>42</v>
      </c>
      <c r="P298" s="216" t="s">
        <v>165</v>
      </c>
      <c r="Q298" s="217">
        <f>Q299+Q311+Q316+Q324+Q327+Q332</f>
        <v>525000</v>
      </c>
      <c r="R298" s="217">
        <f t="shared" ref="R298:AB298" si="242">R299+R311+R316+R324+R327+R332</f>
        <v>-19157</v>
      </c>
      <c r="S298" s="217">
        <f t="shared" si="242"/>
        <v>505843</v>
      </c>
      <c r="T298" s="217">
        <f t="shared" si="242"/>
        <v>0</v>
      </c>
      <c r="U298" s="217">
        <f t="shared" si="242"/>
        <v>0</v>
      </c>
      <c r="V298" s="217">
        <f t="shared" si="242"/>
        <v>0</v>
      </c>
      <c r="W298" s="217">
        <f t="shared" si="242"/>
        <v>0</v>
      </c>
      <c r="X298" s="217">
        <f t="shared" si="242"/>
        <v>0</v>
      </c>
      <c r="Y298" s="217">
        <f t="shared" si="242"/>
        <v>0</v>
      </c>
      <c r="Z298" s="217">
        <f t="shared" si="242"/>
        <v>259835</v>
      </c>
      <c r="AA298" s="217">
        <f t="shared" si="242"/>
        <v>314447</v>
      </c>
      <c r="AB298" s="217">
        <f t="shared" si="242"/>
        <v>340900</v>
      </c>
      <c r="AC298" s="217"/>
      <c r="AD298" s="217"/>
    </row>
    <row r="299" spans="1:30" s="118" customFormat="1" ht="20.25" hidden="1" customHeight="1" x14ac:dyDescent="0.25">
      <c r="A299" s="187" t="s">
        <v>347</v>
      </c>
      <c r="B299" s="187"/>
      <c r="C299" s="187"/>
      <c r="D299" s="202" t="s">
        <v>396</v>
      </c>
      <c r="E299" s="202" t="s">
        <v>397</v>
      </c>
      <c r="F299" s="204">
        <f t="shared" si="219"/>
        <v>29390</v>
      </c>
      <c r="G299" s="204">
        <f t="shared" si="220"/>
        <v>0</v>
      </c>
      <c r="H299" s="205">
        <f t="shared" si="221"/>
        <v>33840</v>
      </c>
      <c r="I299" s="136"/>
      <c r="J299" s="136"/>
      <c r="K299" s="135"/>
      <c r="L299" s="135">
        <v>3221</v>
      </c>
      <c r="M299" s="135"/>
      <c r="N299" s="136"/>
      <c r="O299" s="12" t="s">
        <v>42</v>
      </c>
      <c r="P299" s="131" t="s">
        <v>166</v>
      </c>
      <c r="Q299" s="137">
        <f>Q300+Q303+Q305+Q307+Q309</f>
        <v>15000</v>
      </c>
      <c r="R299" s="137">
        <f t="shared" ref="R299:AB299" si="243">R300+R303+R305+R307+R309</f>
        <v>-305</v>
      </c>
      <c r="S299" s="137">
        <f t="shared" si="243"/>
        <v>14695</v>
      </c>
      <c r="T299" s="137">
        <f t="shared" si="243"/>
        <v>0</v>
      </c>
      <c r="U299" s="137">
        <f t="shared" si="243"/>
        <v>0</v>
      </c>
      <c r="V299" s="137">
        <f t="shared" si="243"/>
        <v>0</v>
      </c>
      <c r="W299" s="137">
        <f t="shared" si="243"/>
        <v>0</v>
      </c>
      <c r="X299" s="137">
        <f t="shared" si="243"/>
        <v>0</v>
      </c>
      <c r="Y299" s="137">
        <f t="shared" si="243"/>
        <v>0</v>
      </c>
      <c r="Z299" s="137">
        <f t="shared" si="243"/>
        <v>7750</v>
      </c>
      <c r="AA299" s="137">
        <f t="shared" si="243"/>
        <v>11890</v>
      </c>
      <c r="AB299" s="137">
        <f t="shared" si="243"/>
        <v>14200</v>
      </c>
      <c r="AC299" s="137"/>
      <c r="AD299" s="137"/>
    </row>
    <row r="300" spans="1:30" s="118" customFormat="1" ht="20.25" hidden="1" customHeight="1" x14ac:dyDescent="0.25">
      <c r="A300" s="187" t="s">
        <v>347</v>
      </c>
      <c r="B300" s="187"/>
      <c r="C300" s="187"/>
      <c r="D300" s="187"/>
      <c r="E300" s="202" t="s">
        <v>397</v>
      </c>
      <c r="F300" s="204">
        <f t="shared" si="219"/>
        <v>15390</v>
      </c>
      <c r="G300" s="204">
        <f t="shared" si="220"/>
        <v>0</v>
      </c>
      <c r="H300" s="205">
        <f t="shared" si="221"/>
        <v>19210</v>
      </c>
      <c r="I300" s="128"/>
      <c r="J300" s="135"/>
      <c r="K300" s="135"/>
      <c r="L300" s="135"/>
      <c r="M300" s="198">
        <v>32211</v>
      </c>
      <c r="N300" s="199"/>
      <c r="O300" s="200" t="s">
        <v>42</v>
      </c>
      <c r="P300" s="199" t="s">
        <v>167</v>
      </c>
      <c r="Q300" s="201">
        <f>Q301+Q302</f>
        <v>8000</v>
      </c>
      <c r="R300" s="201">
        <f t="shared" ref="R300:AB300" si="244">R301+R302</f>
        <v>-305</v>
      </c>
      <c r="S300" s="201">
        <f t="shared" si="244"/>
        <v>7695</v>
      </c>
      <c r="T300" s="201">
        <f t="shared" si="244"/>
        <v>0</v>
      </c>
      <c r="U300" s="201">
        <f t="shared" si="244"/>
        <v>0</v>
      </c>
      <c r="V300" s="201">
        <f t="shared" si="244"/>
        <v>0</v>
      </c>
      <c r="W300" s="201">
        <f t="shared" si="244"/>
        <v>0</v>
      </c>
      <c r="X300" s="201">
        <f t="shared" si="244"/>
        <v>0</v>
      </c>
      <c r="Y300" s="201">
        <f t="shared" si="244"/>
        <v>0</v>
      </c>
      <c r="Z300" s="201">
        <f t="shared" si="244"/>
        <v>5520</v>
      </c>
      <c r="AA300" s="201">
        <f t="shared" si="244"/>
        <v>6190</v>
      </c>
      <c r="AB300" s="201">
        <f t="shared" si="244"/>
        <v>7500</v>
      </c>
      <c r="AC300" s="201"/>
      <c r="AD300" s="201"/>
    </row>
    <row r="301" spans="1:30" s="118" customFormat="1" ht="20.25" hidden="1" customHeight="1" x14ac:dyDescent="0.25">
      <c r="A301" s="187" t="s">
        <v>347</v>
      </c>
      <c r="B301" s="187"/>
      <c r="C301" s="187"/>
      <c r="D301" s="187"/>
      <c r="E301" s="187"/>
      <c r="F301" s="204">
        <f t="shared" si="219"/>
        <v>12698</v>
      </c>
      <c r="G301" s="204">
        <f t="shared" si="220"/>
        <v>0</v>
      </c>
      <c r="H301" s="205">
        <f t="shared" si="221"/>
        <v>14207</v>
      </c>
      <c r="I301" s="136"/>
      <c r="J301" s="136"/>
      <c r="K301" s="135"/>
      <c r="L301" s="135"/>
      <c r="M301" s="11"/>
      <c r="N301" s="175">
        <v>322110</v>
      </c>
      <c r="O301" s="176" t="s">
        <v>42</v>
      </c>
      <c r="P301" s="177" t="s">
        <v>167</v>
      </c>
      <c r="Q301" s="178">
        <v>6500</v>
      </c>
      <c r="R301" s="178">
        <f>S301-Q301</f>
        <v>-151</v>
      </c>
      <c r="S301" s="178">
        <f>6500-151</f>
        <v>6349</v>
      </c>
      <c r="T301" s="178"/>
      <c r="U301" s="178"/>
      <c r="V301" s="178"/>
      <c r="W301" s="178"/>
      <c r="X301" s="178"/>
      <c r="Y301" s="178"/>
      <c r="Z301" s="178">
        <v>3517</v>
      </c>
      <c r="AA301" s="178">
        <v>6190</v>
      </c>
      <c r="AB301" s="178">
        <v>4500</v>
      </c>
      <c r="AC301" s="178"/>
      <c r="AD301" s="178"/>
    </row>
    <row r="302" spans="1:30" s="118" customFormat="1" ht="20.25" hidden="1" customHeight="1" x14ac:dyDescent="0.25">
      <c r="A302" s="187" t="s">
        <v>347</v>
      </c>
      <c r="B302" s="187"/>
      <c r="C302" s="187"/>
      <c r="D302" s="187"/>
      <c r="E302" s="187"/>
      <c r="F302" s="204">
        <f t="shared" si="219"/>
        <v>2692</v>
      </c>
      <c r="G302" s="204">
        <f t="shared" si="220"/>
        <v>0</v>
      </c>
      <c r="H302" s="205">
        <f t="shared" si="221"/>
        <v>5003</v>
      </c>
      <c r="I302" s="136"/>
      <c r="J302" s="136"/>
      <c r="K302" s="135"/>
      <c r="L302" s="135"/>
      <c r="M302" s="11"/>
      <c r="N302" s="175">
        <v>322111</v>
      </c>
      <c r="O302" s="176" t="s">
        <v>42</v>
      </c>
      <c r="P302" s="177" t="s">
        <v>275</v>
      </c>
      <c r="Q302" s="178">
        <v>1500</v>
      </c>
      <c r="R302" s="178">
        <f>S302-Q302</f>
        <v>-154</v>
      </c>
      <c r="S302" s="178">
        <f>1500-154</f>
        <v>1346</v>
      </c>
      <c r="T302" s="178"/>
      <c r="U302" s="178"/>
      <c r="V302" s="178"/>
      <c r="W302" s="178"/>
      <c r="X302" s="178"/>
      <c r="Y302" s="178"/>
      <c r="Z302" s="178">
        <v>2003</v>
      </c>
      <c r="AA302" s="178">
        <v>0</v>
      </c>
      <c r="AB302" s="178">
        <v>3000</v>
      </c>
      <c r="AC302" s="178"/>
      <c r="AD302" s="178"/>
    </row>
    <row r="303" spans="1:30" s="118" customFormat="1" ht="20.25" hidden="1" customHeight="1" x14ac:dyDescent="0.25">
      <c r="A303" s="187" t="s">
        <v>347</v>
      </c>
      <c r="B303" s="187"/>
      <c r="C303" s="187"/>
      <c r="D303" s="187"/>
      <c r="E303" s="202" t="s">
        <v>397</v>
      </c>
      <c r="F303" s="204">
        <f t="shared" si="219"/>
        <v>0</v>
      </c>
      <c r="G303" s="204">
        <f t="shared" si="220"/>
        <v>0</v>
      </c>
      <c r="H303" s="205">
        <f t="shared" si="221"/>
        <v>0</v>
      </c>
      <c r="I303" s="128"/>
      <c r="J303" s="135"/>
      <c r="K303" s="135"/>
      <c r="L303" s="135"/>
      <c r="M303" s="198">
        <v>32212</v>
      </c>
      <c r="N303" s="199"/>
      <c r="O303" s="200" t="s">
        <v>42</v>
      </c>
      <c r="P303" s="199" t="s">
        <v>174</v>
      </c>
      <c r="Q303" s="201">
        <f>+Q304</f>
        <v>0</v>
      </c>
      <c r="R303" s="201">
        <f t="shared" ref="R303:AB303" si="245">+R304</f>
        <v>0</v>
      </c>
      <c r="S303" s="201">
        <f t="shared" si="245"/>
        <v>0</v>
      </c>
      <c r="T303" s="201">
        <f t="shared" si="245"/>
        <v>0</v>
      </c>
      <c r="U303" s="201">
        <f t="shared" si="245"/>
        <v>0</v>
      </c>
      <c r="V303" s="201">
        <f t="shared" si="245"/>
        <v>0</v>
      </c>
      <c r="W303" s="201">
        <f t="shared" si="245"/>
        <v>0</v>
      </c>
      <c r="X303" s="201">
        <f t="shared" si="245"/>
        <v>0</v>
      </c>
      <c r="Y303" s="201">
        <f t="shared" si="245"/>
        <v>0</v>
      </c>
      <c r="Z303" s="201">
        <f t="shared" si="245"/>
        <v>0</v>
      </c>
      <c r="AA303" s="201">
        <f t="shared" si="245"/>
        <v>0</v>
      </c>
      <c r="AB303" s="201">
        <f t="shared" si="245"/>
        <v>0</v>
      </c>
      <c r="AC303" s="201"/>
      <c r="AD303" s="201"/>
    </row>
    <row r="304" spans="1:30" s="118" customFormat="1" ht="20.25" hidden="1" customHeight="1" x14ac:dyDescent="0.25">
      <c r="A304" s="187" t="s">
        <v>347</v>
      </c>
      <c r="B304" s="187"/>
      <c r="C304" s="187"/>
      <c r="D304" s="187"/>
      <c r="E304" s="187"/>
      <c r="F304" s="204">
        <f t="shared" si="219"/>
        <v>0</v>
      </c>
      <c r="G304" s="204">
        <f t="shared" si="220"/>
        <v>0</v>
      </c>
      <c r="H304" s="205">
        <f t="shared" si="221"/>
        <v>0</v>
      </c>
      <c r="I304" s="136"/>
      <c r="J304" s="136"/>
      <c r="K304" s="135"/>
      <c r="L304" s="135"/>
      <c r="M304" s="11"/>
      <c r="N304" s="175">
        <v>322120</v>
      </c>
      <c r="O304" s="176" t="s">
        <v>42</v>
      </c>
      <c r="P304" s="177" t="s">
        <v>174</v>
      </c>
      <c r="Q304" s="178"/>
      <c r="R304" s="178"/>
      <c r="S304" s="178"/>
      <c r="T304" s="178"/>
      <c r="U304" s="178"/>
      <c r="V304" s="178"/>
      <c r="W304" s="178"/>
      <c r="X304" s="178"/>
      <c r="Y304" s="178"/>
      <c r="Z304" s="178"/>
      <c r="AA304" s="178">
        <f>+Q304</f>
        <v>0</v>
      </c>
      <c r="AB304" s="178"/>
      <c r="AC304" s="178"/>
      <c r="AD304" s="178"/>
    </row>
    <row r="305" spans="1:30" s="118" customFormat="1" ht="20.25" hidden="1" customHeight="1" x14ac:dyDescent="0.25">
      <c r="A305" s="187" t="s">
        <v>347</v>
      </c>
      <c r="B305" s="187"/>
      <c r="C305" s="187"/>
      <c r="D305" s="187"/>
      <c r="E305" s="202" t="s">
        <v>397</v>
      </c>
      <c r="F305" s="204">
        <f t="shared" si="219"/>
        <v>4000</v>
      </c>
      <c r="G305" s="204">
        <f t="shared" si="220"/>
        <v>0</v>
      </c>
      <c r="H305" s="205">
        <f t="shared" si="221"/>
        <v>4000</v>
      </c>
      <c r="I305" s="128"/>
      <c r="J305" s="135"/>
      <c r="K305" s="135"/>
      <c r="L305" s="135"/>
      <c r="M305" s="198">
        <v>32214</v>
      </c>
      <c r="N305" s="199"/>
      <c r="O305" s="200" t="s">
        <v>42</v>
      </c>
      <c r="P305" s="199" t="s">
        <v>175</v>
      </c>
      <c r="Q305" s="201">
        <f t="shared" ref="Q305:AB305" si="246">Q306</f>
        <v>2000</v>
      </c>
      <c r="R305" s="201">
        <f t="shared" si="246"/>
        <v>0</v>
      </c>
      <c r="S305" s="201">
        <f t="shared" si="246"/>
        <v>2000</v>
      </c>
      <c r="T305" s="201">
        <f t="shared" si="246"/>
        <v>0</v>
      </c>
      <c r="U305" s="201">
        <f t="shared" si="246"/>
        <v>0</v>
      </c>
      <c r="V305" s="201">
        <f t="shared" si="246"/>
        <v>0</v>
      </c>
      <c r="W305" s="201">
        <f t="shared" si="246"/>
        <v>0</v>
      </c>
      <c r="X305" s="201">
        <f t="shared" si="246"/>
        <v>0</v>
      </c>
      <c r="Y305" s="201">
        <f t="shared" si="246"/>
        <v>0</v>
      </c>
      <c r="Z305" s="201">
        <f t="shared" si="246"/>
        <v>630</v>
      </c>
      <c r="AA305" s="201">
        <f t="shared" si="246"/>
        <v>1670</v>
      </c>
      <c r="AB305" s="201">
        <f t="shared" si="246"/>
        <v>1700</v>
      </c>
      <c r="AC305" s="201"/>
      <c r="AD305" s="201"/>
    </row>
    <row r="306" spans="1:30" s="118" customFormat="1" ht="20.25" hidden="1" customHeight="1" x14ac:dyDescent="0.25">
      <c r="A306" s="187" t="s">
        <v>347</v>
      </c>
      <c r="B306" s="187"/>
      <c r="C306" s="187"/>
      <c r="D306" s="187"/>
      <c r="E306" s="187"/>
      <c r="F306" s="204">
        <f t="shared" si="219"/>
        <v>4000</v>
      </c>
      <c r="G306" s="204">
        <f t="shared" si="220"/>
        <v>0</v>
      </c>
      <c r="H306" s="205">
        <f t="shared" si="221"/>
        <v>4000</v>
      </c>
      <c r="I306" s="136"/>
      <c r="J306" s="136"/>
      <c r="K306" s="135"/>
      <c r="L306" s="135"/>
      <c r="M306" s="11"/>
      <c r="N306" s="175">
        <v>322140</v>
      </c>
      <c r="O306" s="176" t="s">
        <v>42</v>
      </c>
      <c r="P306" s="177" t="s">
        <v>175</v>
      </c>
      <c r="Q306" s="178">
        <v>2000</v>
      </c>
      <c r="R306" s="178">
        <f>S306-Q306</f>
        <v>0</v>
      </c>
      <c r="S306" s="178">
        <v>2000</v>
      </c>
      <c r="T306" s="178"/>
      <c r="U306" s="178"/>
      <c r="V306" s="178"/>
      <c r="W306" s="178"/>
      <c r="X306" s="178"/>
      <c r="Y306" s="178"/>
      <c r="Z306" s="178">
        <v>630</v>
      </c>
      <c r="AA306" s="178">
        <v>1670</v>
      </c>
      <c r="AB306" s="178">
        <v>1700</v>
      </c>
      <c r="AC306" s="178"/>
      <c r="AD306" s="178"/>
    </row>
    <row r="307" spans="1:30" s="118" customFormat="1" ht="20.25" hidden="1" customHeight="1" x14ac:dyDescent="0.25">
      <c r="A307" s="187" t="s">
        <v>347</v>
      </c>
      <c r="B307" s="187"/>
      <c r="C307" s="187"/>
      <c r="D307" s="187"/>
      <c r="E307" s="202" t="s">
        <v>397</v>
      </c>
      <c r="F307" s="204">
        <f t="shared" si="219"/>
        <v>10000</v>
      </c>
      <c r="G307" s="204">
        <f t="shared" si="220"/>
        <v>0</v>
      </c>
      <c r="H307" s="205">
        <f t="shared" si="221"/>
        <v>10630</v>
      </c>
      <c r="I307" s="128"/>
      <c r="J307" s="135"/>
      <c r="K307" s="135"/>
      <c r="L307" s="135"/>
      <c r="M307" s="198">
        <v>32216</v>
      </c>
      <c r="N307" s="199"/>
      <c r="O307" s="200" t="s">
        <v>42</v>
      </c>
      <c r="P307" s="199" t="s">
        <v>176</v>
      </c>
      <c r="Q307" s="201">
        <f t="shared" ref="Q307:AB307" si="247">Q308</f>
        <v>5000</v>
      </c>
      <c r="R307" s="201">
        <f t="shared" si="247"/>
        <v>0</v>
      </c>
      <c r="S307" s="201">
        <f t="shared" si="247"/>
        <v>5000</v>
      </c>
      <c r="T307" s="201">
        <f t="shared" si="247"/>
        <v>0</v>
      </c>
      <c r="U307" s="201">
        <f t="shared" si="247"/>
        <v>0</v>
      </c>
      <c r="V307" s="201">
        <f t="shared" si="247"/>
        <v>0</v>
      </c>
      <c r="W307" s="201">
        <f t="shared" si="247"/>
        <v>0</v>
      </c>
      <c r="X307" s="201">
        <f t="shared" si="247"/>
        <v>0</v>
      </c>
      <c r="Y307" s="201">
        <f t="shared" si="247"/>
        <v>0</v>
      </c>
      <c r="Z307" s="201">
        <f t="shared" si="247"/>
        <v>1600</v>
      </c>
      <c r="AA307" s="201">
        <f t="shared" si="247"/>
        <v>4030</v>
      </c>
      <c r="AB307" s="201">
        <f t="shared" si="247"/>
        <v>5000</v>
      </c>
      <c r="AC307" s="201"/>
      <c r="AD307" s="201"/>
    </row>
    <row r="308" spans="1:30" s="118" customFormat="1" ht="20.25" hidden="1" customHeight="1" x14ac:dyDescent="0.25">
      <c r="A308" s="187" t="s">
        <v>347</v>
      </c>
      <c r="B308" s="187"/>
      <c r="C308" s="187"/>
      <c r="D308" s="187"/>
      <c r="E308" s="187"/>
      <c r="F308" s="204">
        <f t="shared" si="219"/>
        <v>10000</v>
      </c>
      <c r="G308" s="204">
        <f t="shared" si="220"/>
        <v>0</v>
      </c>
      <c r="H308" s="205">
        <f t="shared" si="221"/>
        <v>10630</v>
      </c>
      <c r="I308" s="136"/>
      <c r="J308" s="136"/>
      <c r="K308" s="135"/>
      <c r="L308" s="135"/>
      <c r="M308" s="11"/>
      <c r="N308" s="175">
        <v>322160</v>
      </c>
      <c r="O308" s="176" t="s">
        <v>42</v>
      </c>
      <c r="P308" s="177" t="s">
        <v>176</v>
      </c>
      <c r="Q308" s="178">
        <v>5000</v>
      </c>
      <c r="R308" s="178">
        <f>S308-Q308</f>
        <v>0</v>
      </c>
      <c r="S308" s="178">
        <v>5000</v>
      </c>
      <c r="T308" s="178"/>
      <c r="U308" s="178"/>
      <c r="V308" s="178"/>
      <c r="W308" s="178"/>
      <c r="X308" s="178"/>
      <c r="Y308" s="178"/>
      <c r="Z308" s="178">
        <v>1600</v>
      </c>
      <c r="AA308" s="178">
        <v>4030</v>
      </c>
      <c r="AB308" s="178">
        <v>5000</v>
      </c>
      <c r="AC308" s="178"/>
      <c r="AD308" s="178"/>
    </row>
    <row r="309" spans="1:30" s="118" customFormat="1" ht="20.25" hidden="1" customHeight="1" x14ac:dyDescent="0.25">
      <c r="A309" s="187" t="s">
        <v>347</v>
      </c>
      <c r="B309" s="187"/>
      <c r="C309" s="187"/>
      <c r="D309" s="187"/>
      <c r="E309" s="202" t="s">
        <v>397</v>
      </c>
      <c r="F309" s="204">
        <f t="shared" si="219"/>
        <v>0</v>
      </c>
      <c r="G309" s="204">
        <f t="shared" si="220"/>
        <v>0</v>
      </c>
      <c r="H309" s="205">
        <f t="shared" si="221"/>
        <v>0</v>
      </c>
      <c r="I309" s="128"/>
      <c r="J309" s="135"/>
      <c r="K309" s="135"/>
      <c r="L309" s="135"/>
      <c r="M309" s="198">
        <v>32219</v>
      </c>
      <c r="N309" s="199"/>
      <c r="O309" s="200" t="s">
        <v>42</v>
      </c>
      <c r="P309" s="199" t="s">
        <v>177</v>
      </c>
      <c r="Q309" s="201">
        <f>+Q310</f>
        <v>0</v>
      </c>
      <c r="R309" s="201">
        <f t="shared" ref="R309:AB309" si="248">+R310</f>
        <v>0</v>
      </c>
      <c r="S309" s="201">
        <f t="shared" si="248"/>
        <v>0</v>
      </c>
      <c r="T309" s="201">
        <f t="shared" si="248"/>
        <v>0</v>
      </c>
      <c r="U309" s="201">
        <f t="shared" si="248"/>
        <v>0</v>
      </c>
      <c r="V309" s="201">
        <f t="shared" si="248"/>
        <v>0</v>
      </c>
      <c r="W309" s="201">
        <f t="shared" si="248"/>
        <v>0</v>
      </c>
      <c r="X309" s="201">
        <f t="shared" si="248"/>
        <v>0</v>
      </c>
      <c r="Y309" s="201">
        <f t="shared" si="248"/>
        <v>0</v>
      </c>
      <c r="Z309" s="201">
        <f t="shared" si="248"/>
        <v>0</v>
      </c>
      <c r="AA309" s="201">
        <f t="shared" si="248"/>
        <v>0</v>
      </c>
      <c r="AB309" s="201">
        <f t="shared" si="248"/>
        <v>0</v>
      </c>
      <c r="AC309" s="201"/>
      <c r="AD309" s="201"/>
    </row>
    <row r="310" spans="1:30" s="118" customFormat="1" ht="20.25" hidden="1" customHeight="1" x14ac:dyDescent="0.25">
      <c r="A310" s="187" t="s">
        <v>347</v>
      </c>
      <c r="B310" s="187"/>
      <c r="C310" s="187"/>
      <c r="D310" s="187"/>
      <c r="E310" s="187"/>
      <c r="F310" s="204">
        <f t="shared" si="219"/>
        <v>0</v>
      </c>
      <c r="G310" s="204">
        <f t="shared" si="220"/>
        <v>0</v>
      </c>
      <c r="H310" s="205">
        <f t="shared" si="221"/>
        <v>0</v>
      </c>
      <c r="I310" s="136"/>
      <c r="J310" s="136"/>
      <c r="K310" s="135"/>
      <c r="L310" s="135"/>
      <c r="M310" s="11"/>
      <c r="N310" s="175">
        <v>322190</v>
      </c>
      <c r="O310" s="176" t="s">
        <v>42</v>
      </c>
      <c r="P310" s="177" t="s">
        <v>177</v>
      </c>
      <c r="Q310" s="178"/>
      <c r="R310" s="178"/>
      <c r="S310" s="178"/>
      <c r="T310" s="178"/>
      <c r="U310" s="178"/>
      <c r="V310" s="178"/>
      <c r="W310" s="178"/>
      <c r="X310" s="178"/>
      <c r="Y310" s="178"/>
      <c r="Z310" s="178"/>
      <c r="AA310" s="178">
        <f>+Q310</f>
        <v>0</v>
      </c>
      <c r="AB310" s="178"/>
      <c r="AC310" s="178"/>
      <c r="AD310" s="178"/>
    </row>
    <row r="311" spans="1:30" s="118" customFormat="1" ht="20.25" hidden="1" customHeight="1" x14ac:dyDescent="0.25">
      <c r="A311" s="187" t="s">
        <v>347</v>
      </c>
      <c r="B311" s="187"/>
      <c r="C311" s="187"/>
      <c r="D311" s="202" t="s">
        <v>396</v>
      </c>
      <c r="E311" s="202" t="s">
        <v>397</v>
      </c>
      <c r="F311" s="204">
        <f t="shared" si="219"/>
        <v>913620</v>
      </c>
      <c r="G311" s="204">
        <f t="shared" si="220"/>
        <v>0</v>
      </c>
      <c r="H311" s="205">
        <f t="shared" si="221"/>
        <v>810922</v>
      </c>
      <c r="I311" s="136"/>
      <c r="J311" s="136"/>
      <c r="K311" s="135"/>
      <c r="L311" s="135">
        <v>3222</v>
      </c>
      <c r="M311" s="135"/>
      <c r="N311" s="136"/>
      <c r="O311" s="12" t="s">
        <v>42</v>
      </c>
      <c r="P311" s="131" t="s">
        <v>178</v>
      </c>
      <c r="Q311" s="137">
        <f>Q312+Q314</f>
        <v>474000</v>
      </c>
      <c r="R311" s="137">
        <f>R312+R314</f>
        <v>-17190</v>
      </c>
      <c r="S311" s="137">
        <f>S312+S314</f>
        <v>456810</v>
      </c>
      <c r="T311" s="137">
        <f t="shared" ref="T311:AB311" si="249">T312+T314</f>
        <v>0</v>
      </c>
      <c r="U311" s="137">
        <f t="shared" si="249"/>
        <v>0</v>
      </c>
      <c r="V311" s="137">
        <f t="shared" si="249"/>
        <v>0</v>
      </c>
      <c r="W311" s="137">
        <f t="shared" si="249"/>
        <v>0</v>
      </c>
      <c r="X311" s="137">
        <f t="shared" si="249"/>
        <v>0</v>
      </c>
      <c r="Y311" s="137">
        <f t="shared" si="249"/>
        <v>0</v>
      </c>
      <c r="Z311" s="137">
        <f t="shared" si="249"/>
        <v>230082</v>
      </c>
      <c r="AA311" s="137">
        <f t="shared" si="249"/>
        <v>280840</v>
      </c>
      <c r="AB311" s="137">
        <f t="shared" si="249"/>
        <v>300000</v>
      </c>
      <c r="AC311" s="137"/>
      <c r="AD311" s="137"/>
    </row>
    <row r="312" spans="1:30" s="118" customFormat="1" ht="20.25" hidden="1" customHeight="1" x14ac:dyDescent="0.25">
      <c r="A312" s="187" t="s">
        <v>347</v>
      </c>
      <c r="B312" s="187"/>
      <c r="C312" s="187"/>
      <c r="D312" s="187"/>
      <c r="E312" s="202" t="s">
        <v>397</v>
      </c>
      <c r="F312" s="204">
        <f t="shared" si="219"/>
        <v>734000</v>
      </c>
      <c r="G312" s="204">
        <f t="shared" si="220"/>
        <v>0</v>
      </c>
      <c r="H312" s="205">
        <f t="shared" si="221"/>
        <v>599931</v>
      </c>
      <c r="I312" s="128"/>
      <c r="J312" s="135"/>
      <c r="K312" s="135"/>
      <c r="L312" s="135"/>
      <c r="M312" s="198">
        <v>32221</v>
      </c>
      <c r="N312" s="199"/>
      <c r="O312" s="200" t="s">
        <v>42</v>
      </c>
      <c r="P312" s="199" t="s">
        <v>179</v>
      </c>
      <c r="Q312" s="201">
        <f>Q313</f>
        <v>382000</v>
      </c>
      <c r="R312" s="201">
        <f>R313</f>
        <v>-15000</v>
      </c>
      <c r="S312" s="201">
        <f>S313</f>
        <v>367000</v>
      </c>
      <c r="T312" s="201">
        <f t="shared" ref="T312:AB312" si="250">T313</f>
        <v>0</v>
      </c>
      <c r="U312" s="201">
        <f t="shared" si="250"/>
        <v>0</v>
      </c>
      <c r="V312" s="201">
        <f t="shared" si="250"/>
        <v>0</v>
      </c>
      <c r="W312" s="201">
        <f t="shared" si="250"/>
        <v>0</v>
      </c>
      <c r="X312" s="201">
        <f t="shared" si="250"/>
        <v>0</v>
      </c>
      <c r="Y312" s="201">
        <f t="shared" si="250"/>
        <v>0</v>
      </c>
      <c r="Z312" s="201">
        <f t="shared" si="250"/>
        <v>169931</v>
      </c>
      <c r="AA312" s="201">
        <f t="shared" si="250"/>
        <v>210000</v>
      </c>
      <c r="AB312" s="201">
        <f t="shared" si="250"/>
        <v>220000</v>
      </c>
      <c r="AC312" s="201"/>
      <c r="AD312" s="201"/>
    </row>
    <row r="313" spans="1:30" s="118" customFormat="1" ht="20.25" hidden="1" customHeight="1" x14ac:dyDescent="0.25">
      <c r="A313" s="187" t="s">
        <v>347</v>
      </c>
      <c r="B313" s="187"/>
      <c r="C313" s="187"/>
      <c r="D313" s="187"/>
      <c r="E313" s="187"/>
      <c r="F313" s="204">
        <f t="shared" si="219"/>
        <v>734000</v>
      </c>
      <c r="G313" s="204">
        <f t="shared" si="220"/>
        <v>0</v>
      </c>
      <c r="H313" s="205">
        <f t="shared" si="221"/>
        <v>599931</v>
      </c>
      <c r="I313" s="136"/>
      <c r="J313" s="136"/>
      <c r="K313" s="135"/>
      <c r="L313" s="135"/>
      <c r="M313" s="11"/>
      <c r="N313" s="175">
        <v>322210</v>
      </c>
      <c r="O313" s="176" t="s">
        <v>42</v>
      </c>
      <c r="P313" s="177" t="s">
        <v>179</v>
      </c>
      <c r="Q313" s="178">
        <v>382000</v>
      </c>
      <c r="R313" s="178">
        <f>S313-Q313</f>
        <v>-15000</v>
      </c>
      <c r="S313" s="178">
        <f>282000+100000-15000</f>
        <v>367000</v>
      </c>
      <c r="T313" s="178"/>
      <c r="U313" s="178"/>
      <c r="V313" s="178"/>
      <c r="W313" s="178"/>
      <c r="X313" s="178"/>
      <c r="Y313" s="178"/>
      <c r="Z313" s="178">
        <v>169931</v>
      </c>
      <c r="AA313" s="178">
        <v>210000</v>
      </c>
      <c r="AB313" s="178">
        <v>220000</v>
      </c>
      <c r="AC313" s="178"/>
      <c r="AD313" s="178"/>
    </row>
    <row r="314" spans="1:30" s="118" customFormat="1" ht="20.25" hidden="1" customHeight="1" x14ac:dyDescent="0.25">
      <c r="A314" s="187" t="s">
        <v>347</v>
      </c>
      <c r="B314" s="187"/>
      <c r="C314" s="187"/>
      <c r="D314" s="187"/>
      <c r="E314" s="202" t="s">
        <v>397</v>
      </c>
      <c r="F314" s="204">
        <f t="shared" si="219"/>
        <v>179620</v>
      </c>
      <c r="G314" s="204">
        <f t="shared" si="220"/>
        <v>0</v>
      </c>
      <c r="H314" s="205">
        <f t="shared" si="221"/>
        <v>210991</v>
      </c>
      <c r="I314" s="128"/>
      <c r="J314" s="135"/>
      <c r="K314" s="135"/>
      <c r="L314" s="135"/>
      <c r="M314" s="198">
        <v>32222</v>
      </c>
      <c r="N314" s="199"/>
      <c r="O314" s="200" t="s">
        <v>42</v>
      </c>
      <c r="P314" s="199" t="s">
        <v>181</v>
      </c>
      <c r="Q314" s="201">
        <f>Q315</f>
        <v>92000</v>
      </c>
      <c r="R314" s="201">
        <f>R315</f>
        <v>-2190</v>
      </c>
      <c r="S314" s="201">
        <f>S315</f>
        <v>89810</v>
      </c>
      <c r="T314" s="201">
        <f t="shared" ref="T314:AB314" si="251">T315</f>
        <v>0</v>
      </c>
      <c r="U314" s="201">
        <f t="shared" si="251"/>
        <v>0</v>
      </c>
      <c r="V314" s="201">
        <f t="shared" si="251"/>
        <v>0</v>
      </c>
      <c r="W314" s="201">
        <f t="shared" si="251"/>
        <v>0</v>
      </c>
      <c r="X314" s="201">
        <f t="shared" si="251"/>
        <v>0</v>
      </c>
      <c r="Y314" s="201">
        <f t="shared" si="251"/>
        <v>0</v>
      </c>
      <c r="Z314" s="201">
        <f t="shared" si="251"/>
        <v>60151</v>
      </c>
      <c r="AA314" s="201">
        <f t="shared" si="251"/>
        <v>70840</v>
      </c>
      <c r="AB314" s="201">
        <f t="shared" si="251"/>
        <v>80000</v>
      </c>
      <c r="AC314" s="201"/>
      <c r="AD314" s="201"/>
    </row>
    <row r="315" spans="1:30" s="118" customFormat="1" ht="20.25" hidden="1" customHeight="1" x14ac:dyDescent="0.25">
      <c r="A315" s="187" t="s">
        <v>347</v>
      </c>
      <c r="B315" s="187"/>
      <c r="C315" s="187"/>
      <c r="D315" s="187"/>
      <c r="E315" s="187"/>
      <c r="F315" s="204">
        <f t="shared" si="219"/>
        <v>179620</v>
      </c>
      <c r="G315" s="204">
        <f t="shared" si="220"/>
        <v>0</v>
      </c>
      <c r="H315" s="205">
        <f t="shared" si="221"/>
        <v>210991</v>
      </c>
      <c r="I315" s="136"/>
      <c r="J315" s="136"/>
      <c r="K315" s="135"/>
      <c r="L315" s="135"/>
      <c r="M315" s="11"/>
      <c r="N315" s="175">
        <v>322220</v>
      </c>
      <c r="O315" s="176" t="s">
        <v>42</v>
      </c>
      <c r="P315" s="177" t="s">
        <v>181</v>
      </c>
      <c r="Q315" s="178">
        <v>92000</v>
      </c>
      <c r="R315" s="178">
        <f>S315-Q315</f>
        <v>-2190</v>
      </c>
      <c r="S315" s="178">
        <f>92000-2190</f>
        <v>89810</v>
      </c>
      <c r="T315" s="178"/>
      <c r="U315" s="178"/>
      <c r="V315" s="178"/>
      <c r="W315" s="178"/>
      <c r="X315" s="178"/>
      <c r="Y315" s="178"/>
      <c r="Z315" s="178">
        <v>60151</v>
      </c>
      <c r="AA315" s="178">
        <v>70840</v>
      </c>
      <c r="AB315" s="178">
        <v>80000</v>
      </c>
      <c r="AC315" s="178"/>
      <c r="AD315" s="178"/>
    </row>
    <row r="316" spans="1:30" s="118" customFormat="1" ht="20.25" hidden="1" customHeight="1" x14ac:dyDescent="0.25">
      <c r="A316" s="187" t="s">
        <v>347</v>
      </c>
      <c r="B316" s="187"/>
      <c r="C316" s="187"/>
      <c r="D316" s="202" t="s">
        <v>396</v>
      </c>
      <c r="E316" s="202" t="s">
        <v>397</v>
      </c>
      <c r="F316" s="204">
        <f t="shared" si="219"/>
        <v>56676</v>
      </c>
      <c r="G316" s="204">
        <f t="shared" si="220"/>
        <v>0</v>
      </c>
      <c r="H316" s="205">
        <f t="shared" si="221"/>
        <v>56917</v>
      </c>
      <c r="I316" s="136"/>
      <c r="J316" s="136"/>
      <c r="K316" s="135"/>
      <c r="L316" s="135">
        <v>3223</v>
      </c>
      <c r="M316" s="135"/>
      <c r="N316" s="136"/>
      <c r="O316" s="12" t="s">
        <v>42</v>
      </c>
      <c r="P316" s="131" t="s">
        <v>184</v>
      </c>
      <c r="Q316" s="137">
        <f t="shared" ref="Q316:S316" si="252">Q317+Q320+Q322</f>
        <v>30000</v>
      </c>
      <c r="R316" s="137">
        <f t="shared" si="252"/>
        <v>-1662</v>
      </c>
      <c r="S316" s="137">
        <f t="shared" si="252"/>
        <v>28338</v>
      </c>
      <c r="T316" s="137">
        <f t="shared" ref="T316:AB316" si="253">T317+T320+T322</f>
        <v>0</v>
      </c>
      <c r="U316" s="137">
        <f t="shared" si="253"/>
        <v>0</v>
      </c>
      <c r="V316" s="137">
        <f t="shared" si="253"/>
        <v>0</v>
      </c>
      <c r="W316" s="137">
        <f t="shared" si="253"/>
        <v>0</v>
      </c>
      <c r="X316" s="137">
        <f t="shared" si="253"/>
        <v>0</v>
      </c>
      <c r="Y316" s="137">
        <f t="shared" si="253"/>
        <v>0</v>
      </c>
      <c r="Z316" s="137">
        <f t="shared" si="253"/>
        <v>17800</v>
      </c>
      <c r="AA316" s="137">
        <f t="shared" si="253"/>
        <v>17417</v>
      </c>
      <c r="AB316" s="137">
        <f t="shared" si="253"/>
        <v>21700</v>
      </c>
      <c r="AC316" s="137"/>
      <c r="AD316" s="137"/>
    </row>
    <row r="317" spans="1:30" s="118" customFormat="1" ht="20.25" hidden="1" customHeight="1" x14ac:dyDescent="0.25">
      <c r="A317" s="187" t="s">
        <v>347</v>
      </c>
      <c r="B317" s="187"/>
      <c r="C317" s="187"/>
      <c r="D317" s="187"/>
      <c r="E317" s="202" t="s">
        <v>397</v>
      </c>
      <c r="F317" s="204">
        <f t="shared" si="219"/>
        <v>25600</v>
      </c>
      <c r="G317" s="204">
        <f t="shared" si="220"/>
        <v>0</v>
      </c>
      <c r="H317" s="205">
        <f t="shared" si="221"/>
        <v>30752</v>
      </c>
      <c r="I317" s="128"/>
      <c r="J317" s="135"/>
      <c r="K317" s="135"/>
      <c r="L317" s="135"/>
      <c r="M317" s="198">
        <v>32231</v>
      </c>
      <c r="N317" s="199"/>
      <c r="O317" s="200" t="s">
        <v>42</v>
      </c>
      <c r="P317" s="199" t="s">
        <v>185</v>
      </c>
      <c r="Q317" s="201">
        <f t="shared" ref="Q317:S317" si="254">Q318+Q319</f>
        <v>14000</v>
      </c>
      <c r="R317" s="201">
        <f t="shared" si="254"/>
        <v>-1200</v>
      </c>
      <c r="S317" s="201">
        <f t="shared" si="254"/>
        <v>12800</v>
      </c>
      <c r="T317" s="201">
        <f t="shared" ref="T317:AB317" si="255">T318+T319</f>
        <v>0</v>
      </c>
      <c r="U317" s="201">
        <f t="shared" si="255"/>
        <v>0</v>
      </c>
      <c r="V317" s="201">
        <f t="shared" si="255"/>
        <v>0</v>
      </c>
      <c r="W317" s="201">
        <f t="shared" si="255"/>
        <v>0</v>
      </c>
      <c r="X317" s="201">
        <f t="shared" si="255"/>
        <v>0</v>
      </c>
      <c r="Y317" s="201">
        <f t="shared" si="255"/>
        <v>0</v>
      </c>
      <c r="Z317" s="201">
        <f t="shared" si="255"/>
        <v>9000</v>
      </c>
      <c r="AA317" s="201">
        <f t="shared" si="255"/>
        <v>10252</v>
      </c>
      <c r="AB317" s="201">
        <f t="shared" si="255"/>
        <v>11500</v>
      </c>
      <c r="AC317" s="201"/>
      <c r="AD317" s="201"/>
    </row>
    <row r="318" spans="1:30" s="118" customFormat="1" ht="20.25" hidden="1" customHeight="1" x14ac:dyDescent="0.25">
      <c r="A318" s="187" t="s">
        <v>347</v>
      </c>
      <c r="B318" s="187"/>
      <c r="C318" s="187"/>
      <c r="D318" s="187"/>
      <c r="E318" s="187"/>
      <c r="F318" s="204">
        <f t="shared" si="219"/>
        <v>9400</v>
      </c>
      <c r="G318" s="204">
        <f t="shared" si="220"/>
        <v>0</v>
      </c>
      <c r="H318" s="205">
        <f t="shared" si="221"/>
        <v>22752</v>
      </c>
      <c r="I318" s="136"/>
      <c r="J318" s="136"/>
      <c r="K318" s="135"/>
      <c r="L318" s="135"/>
      <c r="M318" s="11"/>
      <c r="N318" s="175">
        <v>322310</v>
      </c>
      <c r="O318" s="176" t="s">
        <v>42</v>
      </c>
      <c r="P318" s="177" t="s">
        <v>185</v>
      </c>
      <c r="Q318" s="178">
        <v>5000</v>
      </c>
      <c r="R318" s="178">
        <f>S318-Q318</f>
        <v>-300</v>
      </c>
      <c r="S318" s="178">
        <f>5000-300</f>
        <v>4700</v>
      </c>
      <c r="T318" s="178"/>
      <c r="U318" s="178"/>
      <c r="V318" s="178"/>
      <c r="W318" s="178"/>
      <c r="X318" s="178"/>
      <c r="Y318" s="178"/>
      <c r="Z318" s="178">
        <v>2000</v>
      </c>
      <c r="AA318" s="178">
        <v>10252</v>
      </c>
      <c r="AB318" s="178">
        <v>10500</v>
      </c>
      <c r="AC318" s="178"/>
      <c r="AD318" s="178"/>
    </row>
    <row r="319" spans="1:30" s="118" customFormat="1" ht="20.25" hidden="1" customHeight="1" x14ac:dyDescent="0.25">
      <c r="A319" s="187" t="s">
        <v>347</v>
      </c>
      <c r="B319" s="187"/>
      <c r="C319" s="187"/>
      <c r="D319" s="187"/>
      <c r="E319" s="187"/>
      <c r="F319" s="204">
        <f t="shared" si="219"/>
        <v>16200</v>
      </c>
      <c r="G319" s="204">
        <f t="shared" si="220"/>
        <v>0</v>
      </c>
      <c r="H319" s="205">
        <f t="shared" si="221"/>
        <v>8000</v>
      </c>
      <c r="I319" s="136"/>
      <c r="J319" s="136"/>
      <c r="K319" s="135"/>
      <c r="L319" s="135"/>
      <c r="M319" s="11"/>
      <c r="N319" s="175">
        <v>322311</v>
      </c>
      <c r="O319" s="176" t="s">
        <v>42</v>
      </c>
      <c r="P319" s="177" t="s">
        <v>276</v>
      </c>
      <c r="Q319" s="178">
        <v>9000</v>
      </c>
      <c r="R319" s="178">
        <f>S319-Q319</f>
        <v>-900</v>
      </c>
      <c r="S319" s="178">
        <f>9000-900</f>
        <v>8100</v>
      </c>
      <c r="T319" s="178"/>
      <c r="U319" s="178"/>
      <c r="V319" s="178"/>
      <c r="W319" s="178"/>
      <c r="X319" s="178"/>
      <c r="Y319" s="178"/>
      <c r="Z319" s="178">
        <v>7000</v>
      </c>
      <c r="AA319" s="178">
        <v>0</v>
      </c>
      <c r="AB319" s="178">
        <v>1000</v>
      </c>
      <c r="AC319" s="178"/>
      <c r="AD319" s="178"/>
    </row>
    <row r="320" spans="1:30" s="118" customFormat="1" ht="20.25" hidden="1" customHeight="1" x14ac:dyDescent="0.25">
      <c r="A320" s="187" t="s">
        <v>347</v>
      </c>
      <c r="B320" s="187"/>
      <c r="C320" s="187"/>
      <c r="D320" s="187"/>
      <c r="E320" s="202" t="s">
        <v>397</v>
      </c>
      <c r="F320" s="204">
        <f t="shared" si="219"/>
        <v>19076</v>
      </c>
      <c r="G320" s="204">
        <f t="shared" si="220"/>
        <v>0</v>
      </c>
      <c r="H320" s="205">
        <f t="shared" si="221"/>
        <v>10165</v>
      </c>
      <c r="I320" s="128"/>
      <c r="J320" s="135"/>
      <c r="K320" s="135"/>
      <c r="L320" s="135"/>
      <c r="M320" s="198">
        <v>32233</v>
      </c>
      <c r="N320" s="199"/>
      <c r="O320" s="200" t="s">
        <v>42</v>
      </c>
      <c r="P320" s="199" t="s">
        <v>187</v>
      </c>
      <c r="Q320" s="201">
        <f t="shared" ref="Q320:AB320" si="256">Q321</f>
        <v>10000</v>
      </c>
      <c r="R320" s="201">
        <f t="shared" si="256"/>
        <v>-462</v>
      </c>
      <c r="S320" s="201">
        <f t="shared" si="256"/>
        <v>9538</v>
      </c>
      <c r="T320" s="201">
        <f t="shared" si="256"/>
        <v>0</v>
      </c>
      <c r="U320" s="201">
        <f t="shared" si="256"/>
        <v>0</v>
      </c>
      <c r="V320" s="201">
        <f t="shared" si="256"/>
        <v>0</v>
      </c>
      <c r="W320" s="201">
        <f t="shared" si="256"/>
        <v>0</v>
      </c>
      <c r="X320" s="201">
        <f t="shared" si="256"/>
        <v>0</v>
      </c>
      <c r="Y320" s="201">
        <f t="shared" si="256"/>
        <v>0</v>
      </c>
      <c r="Z320" s="201">
        <f t="shared" si="256"/>
        <v>3800</v>
      </c>
      <c r="AA320" s="201">
        <f t="shared" si="256"/>
        <v>3165</v>
      </c>
      <c r="AB320" s="201">
        <f t="shared" si="256"/>
        <v>3200</v>
      </c>
      <c r="AC320" s="201"/>
      <c r="AD320" s="201"/>
    </row>
    <row r="321" spans="1:30" s="118" customFormat="1" ht="20.25" hidden="1" customHeight="1" x14ac:dyDescent="0.25">
      <c r="A321" s="187" t="s">
        <v>347</v>
      </c>
      <c r="B321" s="187"/>
      <c r="C321" s="187"/>
      <c r="D321" s="187"/>
      <c r="E321" s="187"/>
      <c r="F321" s="204">
        <f t="shared" si="219"/>
        <v>19076</v>
      </c>
      <c r="G321" s="204">
        <f t="shared" si="220"/>
        <v>0</v>
      </c>
      <c r="H321" s="205">
        <f t="shared" si="221"/>
        <v>10165</v>
      </c>
      <c r="I321" s="136"/>
      <c r="J321" s="136"/>
      <c r="K321" s="135"/>
      <c r="L321" s="135"/>
      <c r="M321" s="11"/>
      <c r="N321" s="175">
        <v>322330</v>
      </c>
      <c r="O321" s="176" t="s">
        <v>42</v>
      </c>
      <c r="P321" s="177" t="s">
        <v>187</v>
      </c>
      <c r="Q321" s="178">
        <v>10000</v>
      </c>
      <c r="R321" s="178">
        <f>S321-Q321</f>
        <v>-462</v>
      </c>
      <c r="S321" s="178">
        <f>10000-462</f>
        <v>9538</v>
      </c>
      <c r="T321" s="178"/>
      <c r="U321" s="178"/>
      <c r="V321" s="178"/>
      <c r="W321" s="178"/>
      <c r="X321" s="178"/>
      <c r="Y321" s="178"/>
      <c r="Z321" s="178">
        <v>3800</v>
      </c>
      <c r="AA321" s="178">
        <v>3165</v>
      </c>
      <c r="AB321" s="178">
        <v>3200</v>
      </c>
      <c r="AC321" s="178"/>
      <c r="AD321" s="178"/>
    </row>
    <row r="322" spans="1:30" s="118" customFormat="1" ht="20.25" hidden="1" customHeight="1" x14ac:dyDescent="0.25">
      <c r="A322" s="187" t="s">
        <v>347</v>
      </c>
      <c r="B322" s="187"/>
      <c r="C322" s="187"/>
      <c r="D322" s="187"/>
      <c r="E322" s="202" t="s">
        <v>397</v>
      </c>
      <c r="F322" s="204">
        <f t="shared" si="219"/>
        <v>12000</v>
      </c>
      <c r="G322" s="204">
        <f t="shared" si="220"/>
        <v>0</v>
      </c>
      <c r="H322" s="205">
        <f t="shared" si="221"/>
        <v>16000</v>
      </c>
      <c r="I322" s="128"/>
      <c r="J322" s="135"/>
      <c r="K322" s="135"/>
      <c r="L322" s="135"/>
      <c r="M322" s="198">
        <v>32234</v>
      </c>
      <c r="N322" s="199"/>
      <c r="O322" s="200" t="s">
        <v>42</v>
      </c>
      <c r="P322" s="199" t="s">
        <v>188</v>
      </c>
      <c r="Q322" s="201">
        <f t="shared" ref="Q322:AB322" si="257">Q323</f>
        <v>6000</v>
      </c>
      <c r="R322" s="201">
        <f t="shared" si="257"/>
        <v>0</v>
      </c>
      <c r="S322" s="201">
        <f t="shared" si="257"/>
        <v>6000</v>
      </c>
      <c r="T322" s="201">
        <f t="shared" si="257"/>
        <v>0</v>
      </c>
      <c r="U322" s="201">
        <f t="shared" si="257"/>
        <v>0</v>
      </c>
      <c r="V322" s="201">
        <f t="shared" si="257"/>
        <v>0</v>
      </c>
      <c r="W322" s="201">
        <f t="shared" si="257"/>
        <v>0</v>
      </c>
      <c r="X322" s="201">
        <f t="shared" si="257"/>
        <v>0</v>
      </c>
      <c r="Y322" s="201">
        <f t="shared" si="257"/>
        <v>0</v>
      </c>
      <c r="Z322" s="201">
        <f t="shared" si="257"/>
        <v>5000</v>
      </c>
      <c r="AA322" s="201">
        <f t="shared" si="257"/>
        <v>4000</v>
      </c>
      <c r="AB322" s="201">
        <f t="shared" si="257"/>
        <v>7000</v>
      </c>
      <c r="AC322" s="201"/>
      <c r="AD322" s="201"/>
    </row>
    <row r="323" spans="1:30" s="118" customFormat="1" ht="20.25" hidden="1" customHeight="1" x14ac:dyDescent="0.25">
      <c r="A323" s="187" t="s">
        <v>347</v>
      </c>
      <c r="B323" s="187"/>
      <c r="C323" s="187"/>
      <c r="D323" s="187"/>
      <c r="E323" s="187"/>
      <c r="F323" s="204">
        <f t="shared" si="219"/>
        <v>12000</v>
      </c>
      <c r="G323" s="204">
        <f t="shared" si="220"/>
        <v>0</v>
      </c>
      <c r="H323" s="205">
        <f t="shared" si="221"/>
        <v>16000</v>
      </c>
      <c r="I323" s="136"/>
      <c r="J323" s="136"/>
      <c r="K323" s="135"/>
      <c r="L323" s="135"/>
      <c r="M323" s="11"/>
      <c r="N323" s="175">
        <v>322340</v>
      </c>
      <c r="O323" s="176" t="s">
        <v>42</v>
      </c>
      <c r="P323" s="177" t="s">
        <v>188</v>
      </c>
      <c r="Q323" s="178">
        <v>6000</v>
      </c>
      <c r="R323" s="178">
        <f>S323-Q323</f>
        <v>0</v>
      </c>
      <c r="S323" s="178">
        <v>6000</v>
      </c>
      <c r="T323" s="178"/>
      <c r="U323" s="178"/>
      <c r="V323" s="178"/>
      <c r="W323" s="178"/>
      <c r="X323" s="178"/>
      <c r="Y323" s="178"/>
      <c r="Z323" s="178">
        <v>5000</v>
      </c>
      <c r="AA323" s="178">
        <v>4000</v>
      </c>
      <c r="AB323" s="178">
        <v>7000</v>
      </c>
      <c r="AC323" s="178"/>
      <c r="AD323" s="178"/>
    </row>
    <row r="324" spans="1:30" s="118" customFormat="1" ht="20.25" hidden="1" customHeight="1" x14ac:dyDescent="0.25">
      <c r="A324" s="187" t="s">
        <v>347</v>
      </c>
      <c r="B324" s="187"/>
      <c r="C324" s="187"/>
      <c r="D324" s="202" t="s">
        <v>396</v>
      </c>
      <c r="E324" s="202" t="s">
        <v>397</v>
      </c>
      <c r="F324" s="204">
        <f t="shared" si="219"/>
        <v>0</v>
      </c>
      <c r="G324" s="204">
        <f t="shared" si="220"/>
        <v>0</v>
      </c>
      <c r="H324" s="205">
        <f t="shared" si="221"/>
        <v>0</v>
      </c>
      <c r="I324" s="136"/>
      <c r="J324" s="136"/>
      <c r="K324" s="135"/>
      <c r="L324" s="135">
        <v>3224</v>
      </c>
      <c r="M324" s="135"/>
      <c r="N324" s="136"/>
      <c r="O324" s="12" t="s">
        <v>42</v>
      </c>
      <c r="P324" s="138" t="s">
        <v>189</v>
      </c>
      <c r="Q324" s="137">
        <f>+Q325</f>
        <v>0</v>
      </c>
      <c r="R324" s="137">
        <f t="shared" ref="R324:AB325" si="258">+R325</f>
        <v>0</v>
      </c>
      <c r="S324" s="137">
        <f t="shared" si="258"/>
        <v>0</v>
      </c>
      <c r="T324" s="137">
        <f t="shared" si="258"/>
        <v>0</v>
      </c>
      <c r="U324" s="137">
        <f t="shared" si="258"/>
        <v>0</v>
      </c>
      <c r="V324" s="137">
        <f t="shared" si="258"/>
        <v>0</v>
      </c>
      <c r="W324" s="137">
        <f t="shared" si="258"/>
        <v>0</v>
      </c>
      <c r="X324" s="137">
        <f t="shared" si="258"/>
        <v>0</v>
      </c>
      <c r="Y324" s="137">
        <f t="shared" si="258"/>
        <v>0</v>
      </c>
      <c r="Z324" s="137">
        <f t="shared" si="258"/>
        <v>0</v>
      </c>
      <c r="AA324" s="137">
        <f t="shared" si="258"/>
        <v>0</v>
      </c>
      <c r="AB324" s="137">
        <f t="shared" si="258"/>
        <v>0</v>
      </c>
      <c r="AC324" s="137"/>
      <c r="AD324" s="137"/>
    </row>
    <row r="325" spans="1:30" s="118" customFormat="1" ht="20.25" hidden="1" customHeight="1" x14ac:dyDescent="0.25">
      <c r="A325" s="187" t="s">
        <v>347</v>
      </c>
      <c r="B325" s="187"/>
      <c r="C325" s="187"/>
      <c r="D325" s="187"/>
      <c r="E325" s="202" t="s">
        <v>397</v>
      </c>
      <c r="F325" s="204">
        <f t="shared" si="219"/>
        <v>0</v>
      </c>
      <c r="G325" s="204">
        <f t="shared" si="220"/>
        <v>0</v>
      </c>
      <c r="H325" s="205">
        <f t="shared" si="221"/>
        <v>0</v>
      </c>
      <c r="I325" s="128"/>
      <c r="J325" s="135"/>
      <c r="K325" s="135"/>
      <c r="L325" s="135"/>
      <c r="M325" s="198">
        <v>32242</v>
      </c>
      <c r="N325" s="199"/>
      <c r="O325" s="200" t="s">
        <v>42</v>
      </c>
      <c r="P325" s="199" t="s">
        <v>190</v>
      </c>
      <c r="Q325" s="201">
        <f>+Q326</f>
        <v>0</v>
      </c>
      <c r="R325" s="201">
        <f t="shared" si="258"/>
        <v>0</v>
      </c>
      <c r="S325" s="201">
        <f t="shared" si="258"/>
        <v>0</v>
      </c>
      <c r="T325" s="201">
        <f t="shared" si="258"/>
        <v>0</v>
      </c>
      <c r="U325" s="201">
        <f t="shared" si="258"/>
        <v>0</v>
      </c>
      <c r="V325" s="201">
        <f t="shared" si="258"/>
        <v>0</v>
      </c>
      <c r="W325" s="201">
        <f t="shared" si="258"/>
        <v>0</v>
      </c>
      <c r="X325" s="201">
        <f t="shared" si="258"/>
        <v>0</v>
      </c>
      <c r="Y325" s="201">
        <f t="shared" si="258"/>
        <v>0</v>
      </c>
      <c r="Z325" s="201">
        <f t="shared" si="258"/>
        <v>0</v>
      </c>
      <c r="AA325" s="201">
        <f t="shared" si="258"/>
        <v>0</v>
      </c>
      <c r="AB325" s="201">
        <f t="shared" si="258"/>
        <v>0</v>
      </c>
      <c r="AC325" s="201"/>
      <c r="AD325" s="201"/>
    </row>
    <row r="326" spans="1:30" s="118" customFormat="1" ht="25.5" hidden="1" x14ac:dyDescent="0.25">
      <c r="A326" s="187" t="s">
        <v>347</v>
      </c>
      <c r="B326" s="187"/>
      <c r="C326" s="187"/>
      <c r="D326" s="187"/>
      <c r="E326" s="187"/>
      <c r="F326" s="204">
        <f t="shared" si="219"/>
        <v>0</v>
      </c>
      <c r="G326" s="204">
        <f t="shared" si="220"/>
        <v>0</v>
      </c>
      <c r="H326" s="205">
        <f t="shared" si="221"/>
        <v>0</v>
      </c>
      <c r="I326" s="136"/>
      <c r="J326" s="136"/>
      <c r="K326" s="135"/>
      <c r="L326" s="135"/>
      <c r="M326" s="11"/>
      <c r="N326" s="175">
        <v>322420</v>
      </c>
      <c r="O326" s="176" t="s">
        <v>42</v>
      </c>
      <c r="P326" s="177" t="s">
        <v>190</v>
      </c>
      <c r="Q326" s="178"/>
      <c r="R326" s="178"/>
      <c r="S326" s="178"/>
      <c r="T326" s="178"/>
      <c r="U326" s="178"/>
      <c r="V326" s="178"/>
      <c r="W326" s="178"/>
      <c r="X326" s="178"/>
      <c r="Y326" s="178"/>
      <c r="Z326" s="178">
        <v>0</v>
      </c>
      <c r="AA326" s="178">
        <f>+Q326</f>
        <v>0</v>
      </c>
      <c r="AB326" s="178"/>
      <c r="AC326" s="178"/>
      <c r="AD326" s="178"/>
    </row>
    <row r="327" spans="1:30" s="118" customFormat="1" ht="20.25" hidden="1" customHeight="1" x14ac:dyDescent="0.25">
      <c r="A327" s="187" t="s">
        <v>347</v>
      </c>
      <c r="B327" s="187"/>
      <c r="C327" s="187"/>
      <c r="D327" s="202" t="s">
        <v>396</v>
      </c>
      <c r="E327" s="202" t="s">
        <v>397</v>
      </c>
      <c r="F327" s="204">
        <f t="shared" si="219"/>
        <v>6000</v>
      </c>
      <c r="G327" s="204">
        <f t="shared" si="220"/>
        <v>0</v>
      </c>
      <c r="H327" s="205">
        <f t="shared" si="221"/>
        <v>5603</v>
      </c>
      <c r="I327" s="136"/>
      <c r="J327" s="136"/>
      <c r="K327" s="135"/>
      <c r="L327" s="135">
        <v>3225</v>
      </c>
      <c r="M327" s="135"/>
      <c r="N327" s="136"/>
      <c r="O327" s="12" t="s">
        <v>42</v>
      </c>
      <c r="P327" s="138" t="s">
        <v>191</v>
      </c>
      <c r="Q327" s="137">
        <f>Q328+Q330</f>
        <v>3000</v>
      </c>
      <c r="R327" s="137">
        <f t="shared" ref="R327:AB327" si="259">R328+R330</f>
        <v>0</v>
      </c>
      <c r="S327" s="137">
        <f t="shared" si="259"/>
        <v>3000</v>
      </c>
      <c r="T327" s="137">
        <f t="shared" si="259"/>
        <v>0</v>
      </c>
      <c r="U327" s="137">
        <f t="shared" si="259"/>
        <v>0</v>
      </c>
      <c r="V327" s="137">
        <f t="shared" si="259"/>
        <v>0</v>
      </c>
      <c r="W327" s="137">
        <f t="shared" si="259"/>
        <v>0</v>
      </c>
      <c r="X327" s="137">
        <f t="shared" si="259"/>
        <v>0</v>
      </c>
      <c r="Y327" s="137">
        <f t="shared" si="259"/>
        <v>0</v>
      </c>
      <c r="Z327" s="137">
        <f t="shared" si="259"/>
        <v>2303</v>
      </c>
      <c r="AA327" s="137">
        <f t="shared" si="259"/>
        <v>1300</v>
      </c>
      <c r="AB327" s="137">
        <f t="shared" si="259"/>
        <v>2000</v>
      </c>
      <c r="AC327" s="137"/>
      <c r="AD327" s="137"/>
    </row>
    <row r="328" spans="1:30" s="118" customFormat="1" ht="20.25" hidden="1" customHeight="1" x14ac:dyDescent="0.25">
      <c r="A328" s="187" t="s">
        <v>347</v>
      </c>
      <c r="B328" s="187"/>
      <c r="C328" s="187"/>
      <c r="D328" s="187"/>
      <c r="E328" s="202" t="s">
        <v>397</v>
      </c>
      <c r="F328" s="204">
        <f t="shared" si="219"/>
        <v>6000</v>
      </c>
      <c r="G328" s="204">
        <f t="shared" si="220"/>
        <v>0</v>
      </c>
      <c r="H328" s="205">
        <f t="shared" si="221"/>
        <v>3803</v>
      </c>
      <c r="I328" s="128"/>
      <c r="J328" s="135"/>
      <c r="K328" s="135"/>
      <c r="L328" s="135"/>
      <c r="M328" s="198">
        <v>32251</v>
      </c>
      <c r="N328" s="199"/>
      <c r="O328" s="200" t="s">
        <v>42</v>
      </c>
      <c r="P328" s="199" t="s">
        <v>192</v>
      </c>
      <c r="Q328" s="201">
        <f t="shared" ref="Q328:AB328" si="260">Q329</f>
        <v>3000</v>
      </c>
      <c r="R328" s="201">
        <f t="shared" si="260"/>
        <v>0</v>
      </c>
      <c r="S328" s="201">
        <f t="shared" si="260"/>
        <v>3000</v>
      </c>
      <c r="T328" s="201">
        <f t="shared" si="260"/>
        <v>0</v>
      </c>
      <c r="U328" s="201">
        <f t="shared" si="260"/>
        <v>0</v>
      </c>
      <c r="V328" s="201">
        <f t="shared" si="260"/>
        <v>0</v>
      </c>
      <c r="W328" s="201">
        <f t="shared" si="260"/>
        <v>0</v>
      </c>
      <c r="X328" s="201">
        <f t="shared" si="260"/>
        <v>0</v>
      </c>
      <c r="Y328" s="201">
        <f t="shared" si="260"/>
        <v>0</v>
      </c>
      <c r="Z328" s="201">
        <f t="shared" si="260"/>
        <v>2303</v>
      </c>
      <c r="AA328" s="201">
        <f t="shared" si="260"/>
        <v>500</v>
      </c>
      <c r="AB328" s="201">
        <f t="shared" si="260"/>
        <v>1000</v>
      </c>
      <c r="AC328" s="201"/>
      <c r="AD328" s="201"/>
    </row>
    <row r="329" spans="1:30" s="118" customFormat="1" ht="20.25" hidden="1" customHeight="1" x14ac:dyDescent="0.25">
      <c r="A329" s="187" t="s">
        <v>347</v>
      </c>
      <c r="B329" s="187"/>
      <c r="C329" s="187"/>
      <c r="D329" s="187"/>
      <c r="E329" s="187"/>
      <c r="F329" s="204">
        <f t="shared" si="219"/>
        <v>6000</v>
      </c>
      <c r="G329" s="204">
        <f t="shared" si="220"/>
        <v>0</v>
      </c>
      <c r="H329" s="205">
        <f t="shared" si="221"/>
        <v>3803</v>
      </c>
      <c r="I329" s="136"/>
      <c r="J329" s="136"/>
      <c r="K329" s="135"/>
      <c r="L329" s="135"/>
      <c r="M329" s="11"/>
      <c r="N329" s="175">
        <v>322510</v>
      </c>
      <c r="O329" s="176" t="s">
        <v>42</v>
      </c>
      <c r="P329" s="177" t="s">
        <v>192</v>
      </c>
      <c r="Q329" s="178">
        <v>3000</v>
      </c>
      <c r="R329" s="178">
        <f>S329-Q329</f>
        <v>0</v>
      </c>
      <c r="S329" s="178">
        <v>3000</v>
      </c>
      <c r="T329" s="178"/>
      <c r="U329" s="178"/>
      <c r="V329" s="178"/>
      <c r="W329" s="178"/>
      <c r="X329" s="178"/>
      <c r="Y329" s="178"/>
      <c r="Z329" s="178">
        <v>2303</v>
      </c>
      <c r="AA329" s="178">
        <v>500</v>
      </c>
      <c r="AB329" s="178">
        <v>1000</v>
      </c>
      <c r="AC329" s="178"/>
      <c r="AD329" s="178"/>
    </row>
    <row r="330" spans="1:30" s="118" customFormat="1" ht="20.25" hidden="1" customHeight="1" x14ac:dyDescent="0.25">
      <c r="A330" s="187" t="s">
        <v>347</v>
      </c>
      <c r="B330" s="187"/>
      <c r="C330" s="187"/>
      <c r="D330" s="187"/>
      <c r="E330" s="202" t="s">
        <v>397</v>
      </c>
      <c r="F330" s="204">
        <f t="shared" si="219"/>
        <v>0</v>
      </c>
      <c r="G330" s="204">
        <f t="shared" si="220"/>
        <v>0</v>
      </c>
      <c r="H330" s="205">
        <f t="shared" si="221"/>
        <v>1800</v>
      </c>
      <c r="I330" s="128"/>
      <c r="J330" s="135"/>
      <c r="K330" s="135"/>
      <c r="L330" s="135"/>
      <c r="M330" s="198">
        <v>32252</v>
      </c>
      <c r="N330" s="199"/>
      <c r="O330" s="200" t="s">
        <v>42</v>
      </c>
      <c r="P330" s="199" t="s">
        <v>193</v>
      </c>
      <c r="Q330" s="201">
        <f>+Q331</f>
        <v>0</v>
      </c>
      <c r="R330" s="201">
        <f t="shared" ref="R330:AB330" si="261">+R331</f>
        <v>0</v>
      </c>
      <c r="S330" s="201">
        <f t="shared" si="261"/>
        <v>0</v>
      </c>
      <c r="T330" s="201">
        <f t="shared" si="261"/>
        <v>0</v>
      </c>
      <c r="U330" s="201">
        <f t="shared" si="261"/>
        <v>0</v>
      </c>
      <c r="V330" s="201">
        <f t="shared" si="261"/>
        <v>0</v>
      </c>
      <c r="W330" s="201">
        <f t="shared" si="261"/>
        <v>0</v>
      </c>
      <c r="X330" s="201">
        <f t="shared" si="261"/>
        <v>0</v>
      </c>
      <c r="Y330" s="201">
        <f t="shared" si="261"/>
        <v>0</v>
      </c>
      <c r="Z330" s="201">
        <f t="shared" si="261"/>
        <v>0</v>
      </c>
      <c r="AA330" s="201">
        <f t="shared" si="261"/>
        <v>800</v>
      </c>
      <c r="AB330" s="201">
        <f t="shared" si="261"/>
        <v>1000</v>
      </c>
      <c r="AC330" s="201"/>
      <c r="AD330" s="201"/>
    </row>
    <row r="331" spans="1:30" s="118" customFormat="1" ht="20.25" hidden="1" customHeight="1" x14ac:dyDescent="0.25">
      <c r="A331" s="187" t="s">
        <v>347</v>
      </c>
      <c r="B331" s="187"/>
      <c r="C331" s="187"/>
      <c r="D331" s="187"/>
      <c r="E331" s="187"/>
      <c r="F331" s="204">
        <f t="shared" ref="F331:F394" si="262">+Q331+R331+S331</f>
        <v>0</v>
      </c>
      <c r="G331" s="204">
        <f t="shared" ref="G331:G394" si="263">+T331+U331+V331+W331+X331+Y331</f>
        <v>0</v>
      </c>
      <c r="H331" s="205">
        <f t="shared" ref="H331:H394" si="264">+Z331+AA331+AB331+AC331+AD331</f>
        <v>1800</v>
      </c>
      <c r="I331" s="136"/>
      <c r="J331" s="136"/>
      <c r="K331" s="135"/>
      <c r="L331" s="135"/>
      <c r="M331" s="11"/>
      <c r="N331" s="175">
        <v>322520</v>
      </c>
      <c r="O331" s="176" t="s">
        <v>42</v>
      </c>
      <c r="P331" s="177" t="s">
        <v>193</v>
      </c>
      <c r="Q331" s="178"/>
      <c r="R331" s="178"/>
      <c r="S331" s="178"/>
      <c r="T331" s="178"/>
      <c r="U331" s="178"/>
      <c r="V331" s="178"/>
      <c r="W331" s="178"/>
      <c r="X331" s="178"/>
      <c r="Y331" s="178"/>
      <c r="Z331" s="178">
        <v>0</v>
      </c>
      <c r="AA331" s="178">
        <v>800</v>
      </c>
      <c r="AB331" s="178">
        <v>1000</v>
      </c>
      <c r="AC331" s="178"/>
      <c r="AD331" s="178"/>
    </row>
    <row r="332" spans="1:30" s="118" customFormat="1" ht="20.25" hidden="1" customHeight="1" x14ac:dyDescent="0.25">
      <c r="A332" s="187" t="s">
        <v>347</v>
      </c>
      <c r="B332" s="187"/>
      <c r="C332" s="187"/>
      <c r="D332" s="202" t="s">
        <v>396</v>
      </c>
      <c r="E332" s="202" t="s">
        <v>397</v>
      </c>
      <c r="F332" s="204">
        <f t="shared" si="262"/>
        <v>6000</v>
      </c>
      <c r="G332" s="204">
        <f t="shared" si="263"/>
        <v>0</v>
      </c>
      <c r="H332" s="205">
        <f t="shared" si="264"/>
        <v>7900</v>
      </c>
      <c r="I332" s="136"/>
      <c r="J332" s="136"/>
      <c r="K332" s="135"/>
      <c r="L332" s="135">
        <v>3227</v>
      </c>
      <c r="M332" s="135"/>
      <c r="N332" s="136"/>
      <c r="O332" s="12" t="s">
        <v>42</v>
      </c>
      <c r="P332" s="131" t="s">
        <v>194</v>
      </c>
      <c r="Q332" s="137">
        <f t="shared" ref="Q332:AB333" si="265">Q333</f>
        <v>3000</v>
      </c>
      <c r="R332" s="137">
        <f t="shared" si="265"/>
        <v>0</v>
      </c>
      <c r="S332" s="137">
        <f t="shared" si="265"/>
        <v>3000</v>
      </c>
      <c r="T332" s="137">
        <f t="shared" si="265"/>
        <v>0</v>
      </c>
      <c r="U332" s="137">
        <f t="shared" si="265"/>
        <v>0</v>
      </c>
      <c r="V332" s="137">
        <f t="shared" si="265"/>
        <v>0</v>
      </c>
      <c r="W332" s="137">
        <f t="shared" si="265"/>
        <v>0</v>
      </c>
      <c r="X332" s="137">
        <f t="shared" si="265"/>
        <v>0</v>
      </c>
      <c r="Y332" s="137">
        <f t="shared" si="265"/>
        <v>0</v>
      </c>
      <c r="Z332" s="137">
        <f t="shared" si="265"/>
        <v>1900</v>
      </c>
      <c r="AA332" s="137">
        <f t="shared" si="265"/>
        <v>3000</v>
      </c>
      <c r="AB332" s="137">
        <f t="shared" si="265"/>
        <v>3000</v>
      </c>
      <c r="AC332" s="137"/>
      <c r="AD332" s="137"/>
    </row>
    <row r="333" spans="1:30" s="118" customFormat="1" ht="20.25" hidden="1" customHeight="1" x14ac:dyDescent="0.25">
      <c r="A333" s="187" t="s">
        <v>347</v>
      </c>
      <c r="B333" s="187"/>
      <c r="C333" s="187"/>
      <c r="D333" s="187"/>
      <c r="E333" s="202" t="s">
        <v>397</v>
      </c>
      <c r="F333" s="204">
        <f t="shared" si="262"/>
        <v>6000</v>
      </c>
      <c r="G333" s="204">
        <f t="shared" si="263"/>
        <v>0</v>
      </c>
      <c r="H333" s="205">
        <f t="shared" si="264"/>
        <v>7900</v>
      </c>
      <c r="I333" s="128"/>
      <c r="J333" s="135"/>
      <c r="K333" s="135"/>
      <c r="L333" s="135"/>
      <c r="M333" s="198">
        <v>32271</v>
      </c>
      <c r="N333" s="199"/>
      <c r="O333" s="200" t="s">
        <v>42</v>
      </c>
      <c r="P333" s="199" t="s">
        <v>195</v>
      </c>
      <c r="Q333" s="201">
        <f t="shared" si="265"/>
        <v>3000</v>
      </c>
      <c r="R333" s="201">
        <f t="shared" si="265"/>
        <v>0</v>
      </c>
      <c r="S333" s="201">
        <f t="shared" si="265"/>
        <v>3000</v>
      </c>
      <c r="T333" s="201">
        <f t="shared" si="265"/>
        <v>0</v>
      </c>
      <c r="U333" s="201">
        <f t="shared" si="265"/>
        <v>0</v>
      </c>
      <c r="V333" s="201">
        <f t="shared" si="265"/>
        <v>0</v>
      </c>
      <c r="W333" s="201">
        <f t="shared" si="265"/>
        <v>0</v>
      </c>
      <c r="X333" s="201">
        <f t="shared" si="265"/>
        <v>0</v>
      </c>
      <c r="Y333" s="201">
        <f t="shared" si="265"/>
        <v>0</v>
      </c>
      <c r="Z333" s="201">
        <f t="shared" si="265"/>
        <v>1900</v>
      </c>
      <c r="AA333" s="201">
        <f t="shared" si="265"/>
        <v>3000</v>
      </c>
      <c r="AB333" s="201">
        <f t="shared" si="265"/>
        <v>3000</v>
      </c>
      <c r="AC333" s="201"/>
      <c r="AD333" s="201"/>
    </row>
    <row r="334" spans="1:30" s="118" customFormat="1" ht="20.25" hidden="1" customHeight="1" x14ac:dyDescent="0.25">
      <c r="A334" s="187" t="s">
        <v>347</v>
      </c>
      <c r="B334" s="187"/>
      <c r="C334" s="187"/>
      <c r="D334" s="187"/>
      <c r="E334" s="187"/>
      <c r="F334" s="204">
        <f t="shared" si="262"/>
        <v>6000</v>
      </c>
      <c r="G334" s="204">
        <f t="shared" si="263"/>
        <v>0</v>
      </c>
      <c r="H334" s="205">
        <f t="shared" si="264"/>
        <v>7900</v>
      </c>
      <c r="I334" s="136"/>
      <c r="J334" s="136"/>
      <c r="K334" s="135"/>
      <c r="L334" s="135"/>
      <c r="M334" s="11"/>
      <c r="N334" s="175">
        <v>322710</v>
      </c>
      <c r="O334" s="176" t="s">
        <v>42</v>
      </c>
      <c r="P334" s="177" t="s">
        <v>195</v>
      </c>
      <c r="Q334" s="178">
        <v>3000</v>
      </c>
      <c r="R334" s="178">
        <f>S334-Q334</f>
        <v>0</v>
      </c>
      <c r="S334" s="178">
        <v>3000</v>
      </c>
      <c r="T334" s="178"/>
      <c r="U334" s="178"/>
      <c r="V334" s="178"/>
      <c r="W334" s="178"/>
      <c r="X334" s="178"/>
      <c r="Y334" s="178"/>
      <c r="Z334" s="178">
        <v>1900</v>
      </c>
      <c r="AA334" s="178">
        <f>+Q334</f>
        <v>3000</v>
      </c>
      <c r="AB334" s="178">
        <v>3000</v>
      </c>
      <c r="AC334" s="178"/>
      <c r="AD334" s="178"/>
    </row>
    <row r="335" spans="1:30" s="218" customFormat="1" ht="20.25" hidden="1" customHeight="1" x14ac:dyDescent="0.25">
      <c r="A335" s="192" t="s">
        <v>347</v>
      </c>
      <c r="B335" s="192"/>
      <c r="C335" s="219" t="s">
        <v>393</v>
      </c>
      <c r="D335" s="219" t="s">
        <v>396</v>
      </c>
      <c r="E335" s="219" t="s">
        <v>397</v>
      </c>
      <c r="F335" s="211">
        <f t="shared" si="262"/>
        <v>392200</v>
      </c>
      <c r="G335" s="211">
        <f t="shared" si="263"/>
        <v>0</v>
      </c>
      <c r="H335" s="212">
        <f t="shared" si="264"/>
        <v>347057</v>
      </c>
      <c r="I335" s="213"/>
      <c r="J335" s="214"/>
      <c r="K335" s="214">
        <v>323</v>
      </c>
      <c r="L335" s="214"/>
      <c r="M335" s="214"/>
      <c r="N335" s="215"/>
      <c r="O335" s="220" t="s">
        <v>42</v>
      </c>
      <c r="P335" s="216" t="s">
        <v>196</v>
      </c>
      <c r="Q335" s="217">
        <f>Q336+Q355+Q383+Q375+Q345+Q370+Q363+Q386+Q352</f>
        <v>181100</v>
      </c>
      <c r="R335" s="217">
        <f t="shared" ref="R335:AB335" si="266">R336+R355+R383+R375+R345+R370+R363+R386+R352</f>
        <v>15000</v>
      </c>
      <c r="S335" s="217">
        <f t="shared" si="266"/>
        <v>196100</v>
      </c>
      <c r="T335" s="217">
        <f t="shared" si="266"/>
        <v>0</v>
      </c>
      <c r="U335" s="217">
        <f t="shared" si="266"/>
        <v>0</v>
      </c>
      <c r="V335" s="217">
        <f t="shared" si="266"/>
        <v>0</v>
      </c>
      <c r="W335" s="217">
        <f t="shared" si="266"/>
        <v>0</v>
      </c>
      <c r="X335" s="217">
        <f t="shared" si="266"/>
        <v>0</v>
      </c>
      <c r="Y335" s="217">
        <f t="shared" si="266"/>
        <v>0</v>
      </c>
      <c r="Z335" s="217">
        <f t="shared" si="266"/>
        <v>87434</v>
      </c>
      <c r="AA335" s="217">
        <f t="shared" si="266"/>
        <v>114523</v>
      </c>
      <c r="AB335" s="217">
        <f t="shared" si="266"/>
        <v>145100</v>
      </c>
      <c r="AC335" s="217"/>
      <c r="AD335" s="217"/>
    </row>
    <row r="336" spans="1:30" s="118" customFormat="1" ht="20.25" hidden="1" customHeight="1" x14ac:dyDescent="0.25">
      <c r="A336" s="187" t="s">
        <v>347</v>
      </c>
      <c r="B336" s="187"/>
      <c r="C336" s="187"/>
      <c r="D336" s="202" t="s">
        <v>396</v>
      </c>
      <c r="E336" s="202" t="s">
        <v>397</v>
      </c>
      <c r="F336" s="204">
        <f t="shared" si="262"/>
        <v>22000</v>
      </c>
      <c r="G336" s="204">
        <f t="shared" si="263"/>
        <v>0</v>
      </c>
      <c r="H336" s="205">
        <f t="shared" si="264"/>
        <v>36300</v>
      </c>
      <c r="I336" s="136"/>
      <c r="J336" s="136"/>
      <c r="K336" s="135"/>
      <c r="L336" s="135">
        <v>3231</v>
      </c>
      <c r="M336" s="135"/>
      <c r="N336" s="136"/>
      <c r="O336" s="12" t="s">
        <v>42</v>
      </c>
      <c r="P336" s="131" t="s">
        <v>197</v>
      </c>
      <c r="Q336" s="137">
        <f>Q337+Q341+Q339+Q343</f>
        <v>11000</v>
      </c>
      <c r="R336" s="137">
        <f t="shared" ref="R336:AB336" si="267">R337+R341+R339+R343</f>
        <v>0</v>
      </c>
      <c r="S336" s="137">
        <f t="shared" si="267"/>
        <v>11000</v>
      </c>
      <c r="T336" s="137">
        <f t="shared" si="267"/>
        <v>0</v>
      </c>
      <c r="U336" s="137">
        <f t="shared" si="267"/>
        <v>0</v>
      </c>
      <c r="V336" s="137">
        <f t="shared" si="267"/>
        <v>0</v>
      </c>
      <c r="W336" s="137">
        <f t="shared" si="267"/>
        <v>0</v>
      </c>
      <c r="X336" s="137">
        <f t="shared" si="267"/>
        <v>0</v>
      </c>
      <c r="Y336" s="137">
        <f t="shared" si="267"/>
        <v>0</v>
      </c>
      <c r="Z336" s="137">
        <f t="shared" si="267"/>
        <v>10000</v>
      </c>
      <c r="AA336" s="137">
        <f t="shared" si="267"/>
        <v>10300</v>
      </c>
      <c r="AB336" s="137">
        <f t="shared" si="267"/>
        <v>16000</v>
      </c>
      <c r="AC336" s="137"/>
      <c r="AD336" s="137"/>
    </row>
    <row r="337" spans="1:31" s="118" customFormat="1" ht="20.25" hidden="1" customHeight="1" x14ac:dyDescent="0.25">
      <c r="A337" s="187" t="s">
        <v>347</v>
      </c>
      <c r="B337" s="187"/>
      <c r="C337" s="187"/>
      <c r="D337" s="187"/>
      <c r="E337" s="202" t="s">
        <v>397</v>
      </c>
      <c r="F337" s="204">
        <f t="shared" si="262"/>
        <v>20000</v>
      </c>
      <c r="G337" s="204">
        <f t="shared" si="263"/>
        <v>0</v>
      </c>
      <c r="H337" s="205">
        <f t="shared" si="264"/>
        <v>28300</v>
      </c>
      <c r="I337" s="128"/>
      <c r="J337" s="135"/>
      <c r="K337" s="135"/>
      <c r="L337" s="135"/>
      <c r="M337" s="198">
        <v>32311</v>
      </c>
      <c r="N337" s="199"/>
      <c r="O337" s="200" t="s">
        <v>42</v>
      </c>
      <c r="P337" s="199" t="s">
        <v>198</v>
      </c>
      <c r="Q337" s="201">
        <f t="shared" ref="Q337:AB337" si="268">Q338</f>
        <v>10000</v>
      </c>
      <c r="R337" s="201">
        <f t="shared" si="268"/>
        <v>0</v>
      </c>
      <c r="S337" s="201">
        <f t="shared" si="268"/>
        <v>10000</v>
      </c>
      <c r="T337" s="201">
        <f t="shared" si="268"/>
        <v>0</v>
      </c>
      <c r="U337" s="201">
        <f t="shared" si="268"/>
        <v>0</v>
      </c>
      <c r="V337" s="201">
        <f t="shared" si="268"/>
        <v>0</v>
      </c>
      <c r="W337" s="201">
        <f t="shared" si="268"/>
        <v>0</v>
      </c>
      <c r="X337" s="201">
        <f t="shared" si="268"/>
        <v>0</v>
      </c>
      <c r="Y337" s="201">
        <f t="shared" si="268"/>
        <v>0</v>
      </c>
      <c r="Z337" s="201">
        <f t="shared" si="268"/>
        <v>9000</v>
      </c>
      <c r="AA337" s="201">
        <f t="shared" si="268"/>
        <v>8300</v>
      </c>
      <c r="AB337" s="201">
        <f t="shared" si="268"/>
        <v>11000</v>
      </c>
      <c r="AC337" s="201"/>
      <c r="AD337" s="201"/>
    </row>
    <row r="338" spans="1:31" s="118" customFormat="1" ht="20.25" hidden="1" customHeight="1" x14ac:dyDescent="0.25">
      <c r="A338" s="187" t="s">
        <v>347</v>
      </c>
      <c r="B338" s="187"/>
      <c r="C338" s="187"/>
      <c r="D338" s="187"/>
      <c r="E338" s="187"/>
      <c r="F338" s="204">
        <f t="shared" si="262"/>
        <v>20000</v>
      </c>
      <c r="G338" s="204">
        <f t="shared" si="263"/>
        <v>0</v>
      </c>
      <c r="H338" s="205">
        <f t="shared" si="264"/>
        <v>28300</v>
      </c>
      <c r="I338" s="136"/>
      <c r="J338" s="136"/>
      <c r="K338" s="135"/>
      <c r="L338" s="135"/>
      <c r="M338" s="11"/>
      <c r="N338" s="175">
        <v>323110</v>
      </c>
      <c r="O338" s="176" t="s">
        <v>42</v>
      </c>
      <c r="P338" s="177" t="s">
        <v>198</v>
      </c>
      <c r="Q338" s="178">
        <v>10000</v>
      </c>
      <c r="R338" s="178">
        <f>S338-Q338</f>
        <v>0</v>
      </c>
      <c r="S338" s="178">
        <v>10000</v>
      </c>
      <c r="T338" s="178"/>
      <c r="U338" s="178"/>
      <c r="V338" s="178"/>
      <c r="W338" s="178"/>
      <c r="X338" s="178"/>
      <c r="Y338" s="178"/>
      <c r="Z338" s="178">
        <v>9000</v>
      </c>
      <c r="AA338" s="178">
        <v>8300</v>
      </c>
      <c r="AB338" s="178">
        <v>11000</v>
      </c>
      <c r="AC338" s="178"/>
      <c r="AD338" s="178"/>
    </row>
    <row r="339" spans="1:31" s="118" customFormat="1" ht="20.25" hidden="1" customHeight="1" x14ac:dyDescent="0.25">
      <c r="A339" s="187" t="s">
        <v>347</v>
      </c>
      <c r="B339" s="187"/>
      <c r="C339" s="187"/>
      <c r="D339" s="187"/>
      <c r="E339" s="202" t="s">
        <v>397</v>
      </c>
      <c r="F339" s="204">
        <f t="shared" si="262"/>
        <v>0</v>
      </c>
      <c r="G339" s="204">
        <f t="shared" si="263"/>
        <v>0</v>
      </c>
      <c r="H339" s="205">
        <f t="shared" si="264"/>
        <v>0</v>
      </c>
      <c r="I339" s="128"/>
      <c r="J339" s="135"/>
      <c r="K339" s="135"/>
      <c r="L339" s="135"/>
      <c r="M339" s="198">
        <v>32312</v>
      </c>
      <c r="N339" s="199"/>
      <c r="O339" s="200" t="s">
        <v>42</v>
      </c>
      <c r="P339" s="199" t="s">
        <v>199</v>
      </c>
      <c r="Q339" s="201">
        <f>+Q340</f>
        <v>0</v>
      </c>
      <c r="R339" s="201">
        <f t="shared" ref="R339:AB339" si="269">+R340</f>
        <v>0</v>
      </c>
      <c r="S339" s="201">
        <f t="shared" si="269"/>
        <v>0</v>
      </c>
      <c r="T339" s="201">
        <f t="shared" si="269"/>
        <v>0</v>
      </c>
      <c r="U339" s="201">
        <f t="shared" si="269"/>
        <v>0</v>
      </c>
      <c r="V339" s="201">
        <f t="shared" si="269"/>
        <v>0</v>
      </c>
      <c r="W339" s="201">
        <f t="shared" si="269"/>
        <v>0</v>
      </c>
      <c r="X339" s="201">
        <f t="shared" si="269"/>
        <v>0</v>
      </c>
      <c r="Y339" s="201">
        <f t="shared" si="269"/>
        <v>0</v>
      </c>
      <c r="Z339" s="201">
        <f t="shared" si="269"/>
        <v>0</v>
      </c>
      <c r="AA339" s="201">
        <f t="shared" si="269"/>
        <v>0</v>
      </c>
      <c r="AB339" s="201">
        <f t="shared" si="269"/>
        <v>0</v>
      </c>
      <c r="AC339" s="201"/>
      <c r="AD339" s="201"/>
    </row>
    <row r="340" spans="1:31" s="118" customFormat="1" ht="20.25" hidden="1" customHeight="1" x14ac:dyDescent="0.25">
      <c r="A340" s="187" t="s">
        <v>347</v>
      </c>
      <c r="B340" s="187"/>
      <c r="C340" s="187"/>
      <c r="D340" s="187"/>
      <c r="E340" s="187"/>
      <c r="F340" s="204">
        <f t="shared" si="262"/>
        <v>0</v>
      </c>
      <c r="G340" s="204">
        <f t="shared" si="263"/>
        <v>0</v>
      </c>
      <c r="H340" s="205">
        <f t="shared" si="264"/>
        <v>0</v>
      </c>
      <c r="I340" s="136"/>
      <c r="J340" s="136"/>
      <c r="K340" s="135"/>
      <c r="L340" s="135"/>
      <c r="M340" s="11"/>
      <c r="N340" s="175">
        <v>323120</v>
      </c>
      <c r="O340" s="176" t="s">
        <v>42</v>
      </c>
      <c r="P340" s="177" t="s">
        <v>199</v>
      </c>
      <c r="Q340" s="178"/>
      <c r="R340" s="178"/>
      <c r="S340" s="178"/>
      <c r="T340" s="178"/>
      <c r="U340" s="178"/>
      <c r="V340" s="178"/>
      <c r="W340" s="178"/>
      <c r="X340" s="178"/>
      <c r="Y340" s="178"/>
      <c r="Z340" s="178"/>
      <c r="AA340" s="178">
        <f>+Q340</f>
        <v>0</v>
      </c>
      <c r="AB340" s="178"/>
      <c r="AC340" s="178"/>
      <c r="AD340" s="178"/>
    </row>
    <row r="341" spans="1:31" s="118" customFormat="1" ht="20.25" hidden="1" customHeight="1" x14ac:dyDescent="0.25">
      <c r="A341" s="187" t="s">
        <v>347</v>
      </c>
      <c r="B341" s="187"/>
      <c r="C341" s="187"/>
      <c r="D341" s="187"/>
      <c r="E341" s="202" t="s">
        <v>397</v>
      </c>
      <c r="F341" s="204">
        <f t="shared" si="262"/>
        <v>2000</v>
      </c>
      <c r="G341" s="204">
        <f t="shared" si="263"/>
        <v>0</v>
      </c>
      <c r="H341" s="205">
        <f t="shared" si="264"/>
        <v>8000</v>
      </c>
      <c r="I341" s="128"/>
      <c r="J341" s="135"/>
      <c r="K341" s="135"/>
      <c r="L341" s="135"/>
      <c r="M341" s="198">
        <v>32313</v>
      </c>
      <c r="N341" s="199"/>
      <c r="O341" s="200" t="s">
        <v>42</v>
      </c>
      <c r="P341" s="199" t="s">
        <v>200</v>
      </c>
      <c r="Q341" s="201">
        <f>Q342</f>
        <v>1000</v>
      </c>
      <c r="R341" s="201">
        <f t="shared" ref="R341:AB341" si="270">R342</f>
        <v>0</v>
      </c>
      <c r="S341" s="201">
        <f t="shared" si="270"/>
        <v>1000</v>
      </c>
      <c r="T341" s="201">
        <f t="shared" si="270"/>
        <v>0</v>
      </c>
      <c r="U341" s="201">
        <f t="shared" si="270"/>
        <v>0</v>
      </c>
      <c r="V341" s="201">
        <f t="shared" si="270"/>
        <v>0</v>
      </c>
      <c r="W341" s="201">
        <f t="shared" si="270"/>
        <v>0</v>
      </c>
      <c r="X341" s="201">
        <f t="shared" si="270"/>
        <v>0</v>
      </c>
      <c r="Y341" s="201">
        <f t="shared" si="270"/>
        <v>0</v>
      </c>
      <c r="Z341" s="201">
        <f t="shared" si="270"/>
        <v>1000</v>
      </c>
      <c r="AA341" s="201">
        <f t="shared" si="270"/>
        <v>2000</v>
      </c>
      <c r="AB341" s="201">
        <f t="shared" si="270"/>
        <v>5000</v>
      </c>
      <c r="AC341" s="201"/>
      <c r="AD341" s="201"/>
    </row>
    <row r="342" spans="1:31" s="118" customFormat="1" ht="20.25" hidden="1" customHeight="1" x14ac:dyDescent="0.25">
      <c r="A342" s="187" t="s">
        <v>347</v>
      </c>
      <c r="B342" s="187"/>
      <c r="C342" s="187"/>
      <c r="D342" s="187"/>
      <c r="E342" s="187"/>
      <c r="F342" s="204">
        <f t="shared" si="262"/>
        <v>2000</v>
      </c>
      <c r="G342" s="204">
        <f t="shared" si="263"/>
        <v>0</v>
      </c>
      <c r="H342" s="205">
        <f t="shared" si="264"/>
        <v>8000</v>
      </c>
      <c r="I342" s="136"/>
      <c r="J342" s="136"/>
      <c r="K342" s="135"/>
      <c r="L342" s="135"/>
      <c r="M342" s="11"/>
      <c r="N342" s="175">
        <v>323130</v>
      </c>
      <c r="O342" s="176" t="s">
        <v>42</v>
      </c>
      <c r="P342" s="177" t="s">
        <v>200</v>
      </c>
      <c r="Q342" s="178">
        <v>1000</v>
      </c>
      <c r="R342" s="178">
        <f>S342-Q342</f>
        <v>0</v>
      </c>
      <c r="S342" s="178">
        <v>1000</v>
      </c>
      <c r="T342" s="178"/>
      <c r="U342" s="178"/>
      <c r="V342" s="178"/>
      <c r="W342" s="178"/>
      <c r="X342" s="178"/>
      <c r="Y342" s="178"/>
      <c r="Z342" s="178">
        <v>1000</v>
      </c>
      <c r="AA342" s="178">
        <v>2000</v>
      </c>
      <c r="AB342" s="178">
        <v>5000</v>
      </c>
      <c r="AC342" s="178"/>
      <c r="AD342" s="178"/>
    </row>
    <row r="343" spans="1:31" s="118" customFormat="1" ht="20.25" hidden="1" customHeight="1" x14ac:dyDescent="0.25">
      <c r="A343" s="187" t="s">
        <v>347</v>
      </c>
      <c r="B343" s="187"/>
      <c r="C343" s="187"/>
      <c r="D343" s="187"/>
      <c r="E343" s="202" t="s">
        <v>397</v>
      </c>
      <c r="F343" s="204">
        <f t="shared" si="262"/>
        <v>0</v>
      </c>
      <c r="G343" s="204">
        <f t="shared" si="263"/>
        <v>0</v>
      </c>
      <c r="H343" s="205">
        <f t="shared" si="264"/>
        <v>0</v>
      </c>
      <c r="I343" s="128"/>
      <c r="J343" s="135"/>
      <c r="K343" s="135"/>
      <c r="L343" s="135"/>
      <c r="M343" s="198">
        <v>32319</v>
      </c>
      <c r="N343" s="199"/>
      <c r="O343" s="200" t="s">
        <v>42</v>
      </c>
      <c r="P343" s="199" t="s">
        <v>201</v>
      </c>
      <c r="Q343" s="201">
        <f>+Q344</f>
        <v>0</v>
      </c>
      <c r="R343" s="201">
        <f t="shared" ref="R343:AB343" si="271">+R344</f>
        <v>0</v>
      </c>
      <c r="S343" s="201">
        <f t="shared" si="271"/>
        <v>0</v>
      </c>
      <c r="T343" s="201">
        <f t="shared" si="271"/>
        <v>0</v>
      </c>
      <c r="U343" s="201">
        <f t="shared" si="271"/>
        <v>0</v>
      </c>
      <c r="V343" s="201">
        <f t="shared" si="271"/>
        <v>0</v>
      </c>
      <c r="W343" s="201">
        <f t="shared" si="271"/>
        <v>0</v>
      </c>
      <c r="X343" s="201">
        <f t="shared" si="271"/>
        <v>0</v>
      </c>
      <c r="Y343" s="201">
        <f t="shared" si="271"/>
        <v>0</v>
      </c>
      <c r="Z343" s="201">
        <f t="shared" si="271"/>
        <v>0</v>
      </c>
      <c r="AA343" s="247">
        <f t="shared" si="271"/>
        <v>0</v>
      </c>
      <c r="AB343" s="201">
        <f t="shared" si="271"/>
        <v>0</v>
      </c>
      <c r="AC343" s="201"/>
      <c r="AD343" s="201"/>
    </row>
    <row r="344" spans="1:31" s="118" customFormat="1" ht="20.25" hidden="1" customHeight="1" x14ac:dyDescent="0.25">
      <c r="A344" s="187" t="s">
        <v>347</v>
      </c>
      <c r="B344" s="187"/>
      <c r="C344" s="187"/>
      <c r="D344" s="187"/>
      <c r="E344" s="187"/>
      <c r="F344" s="204">
        <f t="shared" si="262"/>
        <v>0</v>
      </c>
      <c r="G344" s="204">
        <f t="shared" si="263"/>
        <v>0</v>
      </c>
      <c r="H344" s="205">
        <f t="shared" si="264"/>
        <v>0</v>
      </c>
      <c r="I344" s="136"/>
      <c r="J344" s="136"/>
      <c r="K344" s="135"/>
      <c r="L344" s="135"/>
      <c r="M344" s="11"/>
      <c r="N344" s="175">
        <v>323190</v>
      </c>
      <c r="O344" s="176" t="s">
        <v>42</v>
      </c>
      <c r="P344" s="177" t="s">
        <v>201</v>
      </c>
      <c r="Q344" s="178"/>
      <c r="R344" s="178"/>
      <c r="S344" s="178"/>
      <c r="T344" s="178"/>
      <c r="U344" s="178"/>
      <c r="V344" s="178"/>
      <c r="W344" s="178"/>
      <c r="X344" s="178"/>
      <c r="Y344" s="178"/>
      <c r="Z344" s="178"/>
      <c r="AA344" s="248">
        <f>+Q344</f>
        <v>0</v>
      </c>
      <c r="AB344" s="178"/>
      <c r="AC344" s="178"/>
      <c r="AD344" s="178"/>
    </row>
    <row r="345" spans="1:31" s="118" customFormat="1" ht="25.5" hidden="1" customHeight="1" x14ac:dyDescent="0.25">
      <c r="A345" s="187" t="s">
        <v>347</v>
      </c>
      <c r="B345" s="187"/>
      <c r="C345" s="187"/>
      <c r="D345" s="202" t="s">
        <v>396</v>
      </c>
      <c r="E345" s="202" t="s">
        <v>397</v>
      </c>
      <c r="F345" s="204">
        <f t="shared" si="262"/>
        <v>230000</v>
      </c>
      <c r="G345" s="204">
        <f t="shared" si="263"/>
        <v>0</v>
      </c>
      <c r="H345" s="205">
        <f t="shared" si="264"/>
        <v>93400</v>
      </c>
      <c r="I345" s="136"/>
      <c r="J345" s="136"/>
      <c r="K345" s="135"/>
      <c r="L345" s="135">
        <v>3232</v>
      </c>
      <c r="M345" s="11"/>
      <c r="N345" s="131"/>
      <c r="O345" s="12" t="s">
        <v>42</v>
      </c>
      <c r="P345" s="131" t="s">
        <v>203</v>
      </c>
      <c r="Q345" s="137">
        <f>Q348+Q350+Q346</f>
        <v>100000</v>
      </c>
      <c r="R345" s="137">
        <f t="shared" ref="R345:S345" si="272">R348+R350+R346</f>
        <v>15000</v>
      </c>
      <c r="S345" s="137">
        <f t="shared" si="272"/>
        <v>115000</v>
      </c>
      <c r="T345" s="137">
        <f t="shared" ref="T345:Z345" si="273">T348+T350</f>
        <v>0</v>
      </c>
      <c r="U345" s="137">
        <f t="shared" si="273"/>
        <v>0</v>
      </c>
      <c r="V345" s="137">
        <f t="shared" si="273"/>
        <v>0</v>
      </c>
      <c r="W345" s="137">
        <f t="shared" si="273"/>
        <v>0</v>
      </c>
      <c r="X345" s="137">
        <f t="shared" si="273"/>
        <v>0</v>
      </c>
      <c r="Y345" s="137">
        <f t="shared" si="273"/>
        <v>0</v>
      </c>
      <c r="Z345" s="137">
        <f t="shared" si="273"/>
        <v>18400</v>
      </c>
      <c r="AA345" s="137">
        <f>AA348+AA350+AA346</f>
        <v>30000</v>
      </c>
      <c r="AB345" s="137">
        <f t="shared" ref="AB345:AE345" si="274">AB348+AB350+AB346</f>
        <v>45000</v>
      </c>
      <c r="AC345" s="137"/>
      <c r="AD345" s="137"/>
      <c r="AE345" s="137">
        <f t="shared" si="274"/>
        <v>0</v>
      </c>
    </row>
    <row r="346" spans="1:31" s="118" customFormat="1" ht="26.25" hidden="1" customHeight="1" x14ac:dyDescent="0.25">
      <c r="A346" s="187" t="s">
        <v>347</v>
      </c>
      <c r="B346" s="187"/>
      <c r="C346" s="187"/>
      <c r="D346" s="187"/>
      <c r="E346" s="202" t="s">
        <v>397</v>
      </c>
      <c r="F346" s="204">
        <f t="shared" si="262"/>
        <v>30000</v>
      </c>
      <c r="G346" s="204">
        <f t="shared" si="263"/>
        <v>0</v>
      </c>
      <c r="H346" s="205">
        <f t="shared" si="264"/>
        <v>30000</v>
      </c>
      <c r="I346" s="128"/>
      <c r="J346" s="135"/>
      <c r="K346" s="135"/>
      <c r="L346" s="135"/>
      <c r="M346" s="198">
        <v>32321</v>
      </c>
      <c r="N346" s="199"/>
      <c r="O346" s="200" t="s">
        <v>42</v>
      </c>
      <c r="P346" s="199" t="s">
        <v>392</v>
      </c>
      <c r="Q346" s="201">
        <f>+Q347</f>
        <v>0</v>
      </c>
      <c r="R346" s="201">
        <f>+R347</f>
        <v>15000</v>
      </c>
      <c r="S346" s="201">
        <f>+S347</f>
        <v>15000</v>
      </c>
      <c r="T346" s="201">
        <f t="shared" ref="T346:AB346" si="275">+T347</f>
        <v>0</v>
      </c>
      <c r="U346" s="201">
        <f t="shared" si="275"/>
        <v>0</v>
      </c>
      <c r="V346" s="201">
        <f t="shared" si="275"/>
        <v>0</v>
      </c>
      <c r="W346" s="201">
        <f t="shared" si="275"/>
        <v>0</v>
      </c>
      <c r="X346" s="201">
        <f t="shared" si="275"/>
        <v>0</v>
      </c>
      <c r="Y346" s="201">
        <f t="shared" si="275"/>
        <v>0</v>
      </c>
      <c r="Z346" s="201">
        <f t="shared" si="275"/>
        <v>0</v>
      </c>
      <c r="AA346" s="201">
        <f t="shared" si="275"/>
        <v>10000</v>
      </c>
      <c r="AB346" s="201">
        <f t="shared" si="275"/>
        <v>20000</v>
      </c>
      <c r="AC346" s="201"/>
      <c r="AD346" s="201"/>
    </row>
    <row r="347" spans="1:31" s="118" customFormat="1" ht="24.75" hidden="1" customHeight="1" x14ac:dyDescent="0.25">
      <c r="A347" s="187" t="s">
        <v>347</v>
      </c>
      <c r="B347" s="187"/>
      <c r="C347" s="187"/>
      <c r="D347" s="187"/>
      <c r="E347" s="187"/>
      <c r="F347" s="204">
        <f t="shared" si="262"/>
        <v>30000</v>
      </c>
      <c r="G347" s="204">
        <f t="shared" si="263"/>
        <v>0</v>
      </c>
      <c r="H347" s="205">
        <f t="shared" si="264"/>
        <v>30000</v>
      </c>
      <c r="I347" s="136"/>
      <c r="J347" s="136"/>
      <c r="K347" s="135"/>
      <c r="L347" s="135"/>
      <c r="M347" s="11"/>
      <c r="N347" s="175">
        <v>323210</v>
      </c>
      <c r="O347" s="176" t="s">
        <v>42</v>
      </c>
      <c r="P347" s="177" t="s">
        <v>392</v>
      </c>
      <c r="Q347" s="178">
        <v>0</v>
      </c>
      <c r="R347" s="178">
        <f>S347-Q347</f>
        <v>15000</v>
      </c>
      <c r="S347" s="178">
        <v>15000</v>
      </c>
      <c r="T347" s="178"/>
      <c r="U347" s="178"/>
      <c r="V347" s="178"/>
      <c r="W347" s="178"/>
      <c r="X347" s="178"/>
      <c r="Y347" s="178"/>
      <c r="Z347" s="178">
        <v>0</v>
      </c>
      <c r="AA347" s="178">
        <v>10000</v>
      </c>
      <c r="AB347" s="178">
        <v>20000</v>
      </c>
      <c r="AC347" s="178"/>
      <c r="AD347" s="178"/>
    </row>
    <row r="348" spans="1:31" s="118" customFormat="1" ht="26.25" hidden="1" customHeight="1" x14ac:dyDescent="0.25">
      <c r="A348" s="187" t="s">
        <v>347</v>
      </c>
      <c r="B348" s="187"/>
      <c r="C348" s="187"/>
      <c r="D348" s="187"/>
      <c r="E348" s="202" t="s">
        <v>397</v>
      </c>
      <c r="F348" s="204">
        <f t="shared" si="262"/>
        <v>180000</v>
      </c>
      <c r="G348" s="204">
        <f t="shared" si="263"/>
        <v>0</v>
      </c>
      <c r="H348" s="205">
        <f t="shared" si="264"/>
        <v>47400</v>
      </c>
      <c r="I348" s="128"/>
      <c r="J348" s="135"/>
      <c r="K348" s="135"/>
      <c r="L348" s="135"/>
      <c r="M348" s="198">
        <v>32322</v>
      </c>
      <c r="N348" s="199"/>
      <c r="O348" s="200" t="s">
        <v>42</v>
      </c>
      <c r="P348" s="199" t="s">
        <v>204</v>
      </c>
      <c r="Q348" s="201">
        <f t="shared" ref="Q348:AB348" si="276">Q349</f>
        <v>90000</v>
      </c>
      <c r="R348" s="201">
        <f t="shared" si="276"/>
        <v>0</v>
      </c>
      <c r="S348" s="201">
        <f t="shared" si="276"/>
        <v>90000</v>
      </c>
      <c r="T348" s="201">
        <f t="shared" si="276"/>
        <v>0</v>
      </c>
      <c r="U348" s="201">
        <f t="shared" si="276"/>
        <v>0</v>
      </c>
      <c r="V348" s="201">
        <f t="shared" si="276"/>
        <v>0</v>
      </c>
      <c r="W348" s="201">
        <f t="shared" si="276"/>
        <v>0</v>
      </c>
      <c r="X348" s="201">
        <f t="shared" si="276"/>
        <v>0</v>
      </c>
      <c r="Y348" s="201">
        <f t="shared" si="276"/>
        <v>0</v>
      </c>
      <c r="Z348" s="201">
        <f t="shared" si="276"/>
        <v>12400</v>
      </c>
      <c r="AA348" s="201">
        <f t="shared" si="276"/>
        <v>15000</v>
      </c>
      <c r="AB348" s="201">
        <f t="shared" si="276"/>
        <v>20000</v>
      </c>
      <c r="AC348" s="201"/>
      <c r="AD348" s="201"/>
    </row>
    <row r="349" spans="1:31" s="118" customFormat="1" ht="24.75" hidden="1" customHeight="1" x14ac:dyDescent="0.25">
      <c r="A349" s="187" t="s">
        <v>347</v>
      </c>
      <c r="B349" s="187"/>
      <c r="C349" s="187"/>
      <c r="D349" s="187"/>
      <c r="E349" s="187"/>
      <c r="F349" s="204">
        <f t="shared" si="262"/>
        <v>180000</v>
      </c>
      <c r="G349" s="204">
        <f t="shared" si="263"/>
        <v>0</v>
      </c>
      <c r="H349" s="205">
        <f t="shared" si="264"/>
        <v>47400</v>
      </c>
      <c r="I349" s="136"/>
      <c r="J349" s="136"/>
      <c r="K349" s="135"/>
      <c r="L349" s="135"/>
      <c r="M349" s="11"/>
      <c r="N349" s="175">
        <v>323220</v>
      </c>
      <c r="O349" s="176" t="s">
        <v>42</v>
      </c>
      <c r="P349" s="177" t="s">
        <v>204</v>
      </c>
      <c r="Q349" s="178">
        <v>90000</v>
      </c>
      <c r="R349" s="178">
        <f>S349-Q349</f>
        <v>0</v>
      </c>
      <c r="S349" s="178">
        <v>90000</v>
      </c>
      <c r="T349" s="178"/>
      <c r="U349" s="178"/>
      <c r="V349" s="178"/>
      <c r="W349" s="178"/>
      <c r="X349" s="178"/>
      <c r="Y349" s="178"/>
      <c r="Z349" s="178">
        <v>12400</v>
      </c>
      <c r="AA349" s="178">
        <v>15000</v>
      </c>
      <c r="AB349" s="178">
        <v>20000</v>
      </c>
      <c r="AC349" s="178"/>
      <c r="AD349" s="178"/>
    </row>
    <row r="350" spans="1:31" s="118" customFormat="1" ht="27" hidden="1" customHeight="1" x14ac:dyDescent="0.25">
      <c r="A350" s="187" t="s">
        <v>347</v>
      </c>
      <c r="B350" s="187"/>
      <c r="C350" s="187"/>
      <c r="D350" s="187"/>
      <c r="E350" s="202" t="s">
        <v>397</v>
      </c>
      <c r="F350" s="204">
        <f t="shared" si="262"/>
        <v>20000</v>
      </c>
      <c r="G350" s="204">
        <f t="shared" si="263"/>
        <v>0</v>
      </c>
      <c r="H350" s="205">
        <f t="shared" si="264"/>
        <v>16000</v>
      </c>
      <c r="I350" s="128"/>
      <c r="J350" s="135"/>
      <c r="K350" s="135"/>
      <c r="L350" s="135"/>
      <c r="M350" s="198">
        <v>32323</v>
      </c>
      <c r="N350" s="199"/>
      <c r="O350" s="200" t="s">
        <v>42</v>
      </c>
      <c r="P350" s="199" t="s">
        <v>205</v>
      </c>
      <c r="Q350" s="201">
        <f>Q351</f>
        <v>10000</v>
      </c>
      <c r="R350" s="201">
        <f t="shared" ref="R350:AB350" si="277">R351</f>
        <v>0</v>
      </c>
      <c r="S350" s="201">
        <f t="shared" si="277"/>
        <v>10000</v>
      </c>
      <c r="T350" s="201">
        <f t="shared" si="277"/>
        <v>0</v>
      </c>
      <c r="U350" s="201">
        <f t="shared" si="277"/>
        <v>0</v>
      </c>
      <c r="V350" s="201">
        <f t="shared" si="277"/>
        <v>0</v>
      </c>
      <c r="W350" s="201">
        <f t="shared" si="277"/>
        <v>0</v>
      </c>
      <c r="X350" s="201">
        <f t="shared" si="277"/>
        <v>0</v>
      </c>
      <c r="Y350" s="201">
        <f t="shared" si="277"/>
        <v>0</v>
      </c>
      <c r="Z350" s="201">
        <f t="shared" si="277"/>
        <v>6000</v>
      </c>
      <c r="AA350" s="201">
        <f t="shared" si="277"/>
        <v>5000</v>
      </c>
      <c r="AB350" s="201">
        <f t="shared" si="277"/>
        <v>5000</v>
      </c>
      <c r="AC350" s="201"/>
      <c r="AD350" s="201"/>
    </row>
    <row r="351" spans="1:31" s="118" customFormat="1" ht="24" hidden="1" customHeight="1" x14ac:dyDescent="0.25">
      <c r="A351" s="187" t="s">
        <v>347</v>
      </c>
      <c r="B351" s="187"/>
      <c r="C351" s="187"/>
      <c r="D351" s="187"/>
      <c r="E351" s="187"/>
      <c r="F351" s="204">
        <f t="shared" si="262"/>
        <v>20000</v>
      </c>
      <c r="G351" s="204">
        <f t="shared" si="263"/>
        <v>0</v>
      </c>
      <c r="H351" s="205">
        <f t="shared" si="264"/>
        <v>16000</v>
      </c>
      <c r="I351" s="136"/>
      <c r="J351" s="136"/>
      <c r="K351" s="135"/>
      <c r="L351" s="135"/>
      <c r="M351" s="11"/>
      <c r="N351" s="175">
        <v>323230</v>
      </c>
      <c r="O351" s="176" t="s">
        <v>42</v>
      </c>
      <c r="P351" s="177" t="s">
        <v>205</v>
      </c>
      <c r="Q351" s="178">
        <v>10000</v>
      </c>
      <c r="R351" s="178">
        <f>S351-Q351</f>
        <v>0</v>
      </c>
      <c r="S351" s="178">
        <v>10000</v>
      </c>
      <c r="T351" s="178"/>
      <c r="U351" s="178"/>
      <c r="V351" s="178"/>
      <c r="W351" s="178"/>
      <c r="X351" s="178"/>
      <c r="Y351" s="178"/>
      <c r="Z351" s="178">
        <v>6000</v>
      </c>
      <c r="AA351" s="178">
        <v>5000</v>
      </c>
      <c r="AB351" s="178">
        <v>5000</v>
      </c>
      <c r="AC351" s="178"/>
      <c r="AD351" s="178"/>
    </row>
    <row r="352" spans="1:31" s="118" customFormat="1" ht="20.25" hidden="1" customHeight="1" x14ac:dyDescent="0.25">
      <c r="A352" s="187" t="s">
        <v>347</v>
      </c>
      <c r="B352" s="187"/>
      <c r="C352" s="187"/>
      <c r="D352" s="202" t="s">
        <v>396</v>
      </c>
      <c r="E352" s="202" t="s">
        <v>397</v>
      </c>
      <c r="F352" s="204">
        <f t="shared" si="262"/>
        <v>0</v>
      </c>
      <c r="G352" s="204">
        <f t="shared" si="263"/>
        <v>0</v>
      </c>
      <c r="H352" s="205">
        <f t="shared" si="264"/>
        <v>0</v>
      </c>
      <c r="I352" s="136"/>
      <c r="J352" s="136"/>
      <c r="K352" s="135"/>
      <c r="L352" s="135">
        <v>3233</v>
      </c>
      <c r="M352" s="135"/>
      <c r="N352" s="136"/>
      <c r="O352" s="12" t="s">
        <v>42</v>
      </c>
      <c r="P352" s="131" t="s">
        <v>206</v>
      </c>
      <c r="Q352" s="137">
        <f>+Q353</f>
        <v>0</v>
      </c>
      <c r="R352" s="137">
        <f t="shared" ref="R352:AB353" si="278">+R353</f>
        <v>0</v>
      </c>
      <c r="S352" s="137">
        <f t="shared" si="278"/>
        <v>0</v>
      </c>
      <c r="T352" s="137">
        <f t="shared" si="278"/>
        <v>0</v>
      </c>
      <c r="U352" s="137">
        <f t="shared" si="278"/>
        <v>0</v>
      </c>
      <c r="V352" s="137">
        <f t="shared" si="278"/>
        <v>0</v>
      </c>
      <c r="W352" s="137">
        <f t="shared" si="278"/>
        <v>0</v>
      </c>
      <c r="X352" s="137">
        <f t="shared" si="278"/>
        <v>0</v>
      </c>
      <c r="Y352" s="137">
        <f t="shared" si="278"/>
        <v>0</v>
      </c>
      <c r="Z352" s="137">
        <f t="shared" si="278"/>
        <v>0</v>
      </c>
      <c r="AA352" s="137">
        <f t="shared" si="278"/>
        <v>0</v>
      </c>
      <c r="AB352" s="137">
        <f t="shared" si="278"/>
        <v>0</v>
      </c>
      <c r="AC352" s="137"/>
      <c r="AD352" s="137"/>
    </row>
    <row r="353" spans="1:30" s="118" customFormat="1" ht="20.25" hidden="1" customHeight="1" x14ac:dyDescent="0.25">
      <c r="A353" s="187" t="s">
        <v>347</v>
      </c>
      <c r="B353" s="187"/>
      <c r="C353" s="187"/>
      <c r="D353" s="187"/>
      <c r="E353" s="202" t="s">
        <v>397</v>
      </c>
      <c r="F353" s="204">
        <f t="shared" si="262"/>
        <v>0</v>
      </c>
      <c r="G353" s="204">
        <f t="shared" si="263"/>
        <v>0</v>
      </c>
      <c r="H353" s="205">
        <f t="shared" si="264"/>
        <v>0</v>
      </c>
      <c r="I353" s="128"/>
      <c r="J353" s="135"/>
      <c r="K353" s="135"/>
      <c r="L353" s="135"/>
      <c r="M353" s="198">
        <v>32339</v>
      </c>
      <c r="N353" s="199"/>
      <c r="O353" s="200" t="s">
        <v>42</v>
      </c>
      <c r="P353" s="199" t="s">
        <v>207</v>
      </c>
      <c r="Q353" s="201">
        <f>+Q354</f>
        <v>0</v>
      </c>
      <c r="R353" s="201">
        <f t="shared" si="278"/>
        <v>0</v>
      </c>
      <c r="S353" s="201">
        <f t="shared" si="278"/>
        <v>0</v>
      </c>
      <c r="T353" s="201">
        <f t="shared" si="278"/>
        <v>0</v>
      </c>
      <c r="U353" s="201">
        <f t="shared" si="278"/>
        <v>0</v>
      </c>
      <c r="V353" s="201">
        <f t="shared" si="278"/>
        <v>0</v>
      </c>
      <c r="W353" s="201">
        <f t="shared" si="278"/>
        <v>0</v>
      </c>
      <c r="X353" s="201">
        <f t="shared" si="278"/>
        <v>0</v>
      </c>
      <c r="Y353" s="201">
        <f t="shared" si="278"/>
        <v>0</v>
      </c>
      <c r="Z353" s="201">
        <f t="shared" si="278"/>
        <v>0</v>
      </c>
      <c r="AA353" s="201">
        <f t="shared" si="278"/>
        <v>0</v>
      </c>
      <c r="AB353" s="201">
        <f t="shared" si="278"/>
        <v>0</v>
      </c>
      <c r="AC353" s="201"/>
      <c r="AD353" s="201"/>
    </row>
    <row r="354" spans="1:30" s="118" customFormat="1" ht="20.25" hidden="1" customHeight="1" x14ac:dyDescent="0.25">
      <c r="A354" s="187" t="s">
        <v>347</v>
      </c>
      <c r="B354" s="187"/>
      <c r="C354" s="187"/>
      <c r="D354" s="187"/>
      <c r="E354" s="187"/>
      <c r="F354" s="204">
        <f t="shared" si="262"/>
        <v>0</v>
      </c>
      <c r="G354" s="204">
        <f t="shared" si="263"/>
        <v>0</v>
      </c>
      <c r="H354" s="205">
        <f t="shared" si="264"/>
        <v>0</v>
      </c>
      <c r="I354" s="136"/>
      <c r="J354" s="136"/>
      <c r="K354" s="135"/>
      <c r="L354" s="135"/>
      <c r="M354" s="11"/>
      <c r="N354" s="175">
        <v>323390</v>
      </c>
      <c r="O354" s="176" t="s">
        <v>42</v>
      </c>
      <c r="P354" s="177" t="s">
        <v>207</v>
      </c>
      <c r="Q354" s="178"/>
      <c r="R354" s="178"/>
      <c r="S354" s="178"/>
      <c r="T354" s="178"/>
      <c r="U354" s="178"/>
      <c r="V354" s="178"/>
      <c r="W354" s="178"/>
      <c r="X354" s="178"/>
      <c r="Y354" s="178"/>
      <c r="Z354" s="178"/>
      <c r="AA354" s="178">
        <f>+Q354</f>
        <v>0</v>
      </c>
      <c r="AB354" s="178"/>
      <c r="AC354" s="178"/>
      <c r="AD354" s="178"/>
    </row>
    <row r="355" spans="1:30" s="118" customFormat="1" ht="20.25" hidden="1" customHeight="1" x14ac:dyDescent="0.25">
      <c r="A355" s="187" t="s">
        <v>347</v>
      </c>
      <c r="B355" s="187"/>
      <c r="C355" s="187"/>
      <c r="D355" s="202" t="s">
        <v>396</v>
      </c>
      <c r="E355" s="202" t="s">
        <v>397</v>
      </c>
      <c r="F355" s="204">
        <f t="shared" si="262"/>
        <v>42000</v>
      </c>
      <c r="G355" s="204">
        <f t="shared" si="263"/>
        <v>0</v>
      </c>
      <c r="H355" s="205">
        <f t="shared" si="264"/>
        <v>50923</v>
      </c>
      <c r="I355" s="136"/>
      <c r="J355" s="136"/>
      <c r="K355" s="135"/>
      <c r="L355" s="135">
        <v>3234</v>
      </c>
      <c r="M355" s="135"/>
      <c r="N355" s="136"/>
      <c r="O355" s="12" t="s">
        <v>42</v>
      </c>
      <c r="P355" s="131" t="s">
        <v>208</v>
      </c>
      <c r="Q355" s="137">
        <f t="shared" ref="Q355:S355" si="279">Q360+Q358+Q356</f>
        <v>21000</v>
      </c>
      <c r="R355" s="137">
        <f t="shared" si="279"/>
        <v>0</v>
      </c>
      <c r="S355" s="137">
        <f t="shared" si="279"/>
        <v>21000</v>
      </c>
      <c r="T355" s="137">
        <f t="shared" ref="T355:AB355" si="280">T360+T358+T356</f>
        <v>0</v>
      </c>
      <c r="U355" s="137">
        <f t="shared" si="280"/>
        <v>0</v>
      </c>
      <c r="V355" s="137">
        <f t="shared" si="280"/>
        <v>0</v>
      </c>
      <c r="W355" s="137">
        <f t="shared" si="280"/>
        <v>0</v>
      </c>
      <c r="X355" s="137">
        <f t="shared" si="280"/>
        <v>0</v>
      </c>
      <c r="Y355" s="137">
        <f t="shared" si="280"/>
        <v>0</v>
      </c>
      <c r="Z355" s="137">
        <f t="shared" si="280"/>
        <v>14800</v>
      </c>
      <c r="AA355" s="137">
        <f t="shared" si="280"/>
        <v>16123</v>
      </c>
      <c r="AB355" s="137">
        <f t="shared" si="280"/>
        <v>20000</v>
      </c>
      <c r="AC355" s="137"/>
      <c r="AD355" s="137"/>
    </row>
    <row r="356" spans="1:30" s="118" customFormat="1" ht="20.25" hidden="1" customHeight="1" x14ac:dyDescent="0.25">
      <c r="A356" s="187" t="s">
        <v>347</v>
      </c>
      <c r="B356" s="187"/>
      <c r="C356" s="187"/>
      <c r="D356" s="187"/>
      <c r="E356" s="202" t="s">
        <v>397</v>
      </c>
      <c r="F356" s="204">
        <f t="shared" si="262"/>
        <v>4000</v>
      </c>
      <c r="G356" s="204">
        <f t="shared" si="263"/>
        <v>0</v>
      </c>
      <c r="H356" s="205">
        <f t="shared" si="264"/>
        <v>4800</v>
      </c>
      <c r="I356" s="128"/>
      <c r="J356" s="135"/>
      <c r="K356" s="135"/>
      <c r="L356" s="135"/>
      <c r="M356" s="198">
        <v>32341</v>
      </c>
      <c r="N356" s="199"/>
      <c r="O356" s="200" t="s">
        <v>42</v>
      </c>
      <c r="P356" s="199" t="s">
        <v>209</v>
      </c>
      <c r="Q356" s="201">
        <f>Q357</f>
        <v>2000</v>
      </c>
      <c r="R356" s="201">
        <f t="shared" ref="R356" si="281">R357</f>
        <v>0</v>
      </c>
      <c r="S356" s="201">
        <f>S357</f>
        <v>2000</v>
      </c>
      <c r="T356" s="201">
        <f t="shared" ref="T356:AB356" si="282">T357</f>
        <v>0</v>
      </c>
      <c r="U356" s="201">
        <f t="shared" si="282"/>
        <v>0</v>
      </c>
      <c r="V356" s="201">
        <f t="shared" si="282"/>
        <v>0</v>
      </c>
      <c r="W356" s="201">
        <f t="shared" si="282"/>
        <v>0</v>
      </c>
      <c r="X356" s="201">
        <f t="shared" si="282"/>
        <v>0</v>
      </c>
      <c r="Y356" s="201">
        <f t="shared" si="282"/>
        <v>0</v>
      </c>
      <c r="Z356" s="201">
        <f t="shared" si="282"/>
        <v>1800</v>
      </c>
      <c r="AA356" s="201">
        <f t="shared" si="282"/>
        <v>1000</v>
      </c>
      <c r="AB356" s="201">
        <f t="shared" si="282"/>
        <v>2000</v>
      </c>
      <c r="AC356" s="201"/>
      <c r="AD356" s="201"/>
    </row>
    <row r="357" spans="1:30" s="118" customFormat="1" ht="20.25" hidden="1" customHeight="1" x14ac:dyDescent="0.25">
      <c r="A357" s="187" t="s">
        <v>347</v>
      </c>
      <c r="B357" s="187"/>
      <c r="C357" s="187"/>
      <c r="D357" s="187"/>
      <c r="E357" s="187"/>
      <c r="F357" s="204">
        <f t="shared" si="262"/>
        <v>4000</v>
      </c>
      <c r="G357" s="204">
        <f t="shared" si="263"/>
        <v>0</v>
      </c>
      <c r="H357" s="205">
        <f t="shared" si="264"/>
        <v>4800</v>
      </c>
      <c r="I357" s="136"/>
      <c r="J357" s="136"/>
      <c r="K357" s="135"/>
      <c r="L357" s="135"/>
      <c r="M357" s="11"/>
      <c r="N357" s="175">
        <v>323410</v>
      </c>
      <c r="O357" s="176" t="s">
        <v>42</v>
      </c>
      <c r="P357" s="177" t="s">
        <v>209</v>
      </c>
      <c r="Q357" s="178">
        <v>2000</v>
      </c>
      <c r="R357" s="178">
        <f>S357-Q357</f>
        <v>0</v>
      </c>
      <c r="S357" s="178">
        <v>2000</v>
      </c>
      <c r="T357" s="178"/>
      <c r="U357" s="178"/>
      <c r="V357" s="178"/>
      <c r="W357" s="178"/>
      <c r="X357" s="178"/>
      <c r="Y357" s="178"/>
      <c r="Z357" s="178">
        <v>1800</v>
      </c>
      <c r="AA357" s="178">
        <v>1000</v>
      </c>
      <c r="AB357" s="178">
        <v>2000</v>
      </c>
      <c r="AC357" s="178"/>
      <c r="AD357" s="178"/>
    </row>
    <row r="358" spans="1:30" s="118" customFormat="1" ht="20.25" hidden="1" customHeight="1" x14ac:dyDescent="0.25">
      <c r="A358" s="187" t="s">
        <v>347</v>
      </c>
      <c r="B358" s="187"/>
      <c r="C358" s="187"/>
      <c r="D358" s="187"/>
      <c r="E358" s="202" t="s">
        <v>397</v>
      </c>
      <c r="F358" s="204">
        <f t="shared" si="262"/>
        <v>20000</v>
      </c>
      <c r="G358" s="204">
        <f t="shared" si="263"/>
        <v>0</v>
      </c>
      <c r="H358" s="205">
        <f t="shared" si="264"/>
        <v>30123</v>
      </c>
      <c r="I358" s="128"/>
      <c r="J358" s="135"/>
      <c r="K358" s="135"/>
      <c r="L358" s="135"/>
      <c r="M358" s="198">
        <v>32342</v>
      </c>
      <c r="N358" s="199"/>
      <c r="O358" s="200" t="s">
        <v>42</v>
      </c>
      <c r="P358" s="199" t="s">
        <v>210</v>
      </c>
      <c r="Q358" s="201">
        <f t="shared" ref="Q358:AB358" si="283">Q359</f>
        <v>10000</v>
      </c>
      <c r="R358" s="201">
        <f t="shared" si="283"/>
        <v>0</v>
      </c>
      <c r="S358" s="201">
        <f t="shared" si="283"/>
        <v>10000</v>
      </c>
      <c r="T358" s="201">
        <f t="shared" si="283"/>
        <v>0</v>
      </c>
      <c r="U358" s="201">
        <f t="shared" si="283"/>
        <v>0</v>
      </c>
      <c r="V358" s="201">
        <f t="shared" si="283"/>
        <v>0</v>
      </c>
      <c r="W358" s="201">
        <f t="shared" si="283"/>
        <v>0</v>
      </c>
      <c r="X358" s="201">
        <f t="shared" si="283"/>
        <v>0</v>
      </c>
      <c r="Y358" s="201">
        <f t="shared" si="283"/>
        <v>0</v>
      </c>
      <c r="Z358" s="201">
        <f t="shared" si="283"/>
        <v>6000</v>
      </c>
      <c r="AA358" s="201">
        <f t="shared" si="283"/>
        <v>11123</v>
      </c>
      <c r="AB358" s="201">
        <f t="shared" si="283"/>
        <v>13000</v>
      </c>
      <c r="AC358" s="201"/>
      <c r="AD358" s="201"/>
    </row>
    <row r="359" spans="1:30" s="118" customFormat="1" ht="20.25" hidden="1" customHeight="1" x14ac:dyDescent="0.25">
      <c r="A359" s="187" t="s">
        <v>347</v>
      </c>
      <c r="B359" s="187"/>
      <c r="C359" s="187"/>
      <c r="D359" s="187"/>
      <c r="E359" s="187"/>
      <c r="F359" s="204">
        <f t="shared" si="262"/>
        <v>20000</v>
      </c>
      <c r="G359" s="204">
        <f t="shared" si="263"/>
        <v>0</v>
      </c>
      <c r="H359" s="205">
        <f t="shared" si="264"/>
        <v>30123</v>
      </c>
      <c r="I359" s="136"/>
      <c r="J359" s="136"/>
      <c r="K359" s="135"/>
      <c r="L359" s="135"/>
      <c r="M359" s="11"/>
      <c r="N359" s="175">
        <v>323420</v>
      </c>
      <c r="O359" s="176" t="s">
        <v>42</v>
      </c>
      <c r="P359" s="177" t="s">
        <v>210</v>
      </c>
      <c r="Q359" s="178">
        <v>10000</v>
      </c>
      <c r="R359" s="178">
        <f>S359-Q359</f>
        <v>0</v>
      </c>
      <c r="S359" s="178">
        <v>10000</v>
      </c>
      <c r="T359" s="178"/>
      <c r="U359" s="178"/>
      <c r="V359" s="178"/>
      <c r="W359" s="178"/>
      <c r="X359" s="178"/>
      <c r="Y359" s="178"/>
      <c r="Z359" s="178">
        <v>6000</v>
      </c>
      <c r="AA359" s="178">
        <v>11123</v>
      </c>
      <c r="AB359" s="178">
        <v>13000</v>
      </c>
      <c r="AC359" s="178"/>
      <c r="AD359" s="178"/>
    </row>
    <row r="360" spans="1:30" s="118" customFormat="1" ht="20.25" hidden="1" customHeight="1" x14ac:dyDescent="0.25">
      <c r="A360" s="187" t="s">
        <v>347</v>
      </c>
      <c r="B360" s="187"/>
      <c r="C360" s="187"/>
      <c r="D360" s="187"/>
      <c r="E360" s="202" t="s">
        <v>397</v>
      </c>
      <c r="F360" s="204">
        <f t="shared" si="262"/>
        <v>18000</v>
      </c>
      <c r="G360" s="204">
        <f t="shared" si="263"/>
        <v>0</v>
      </c>
      <c r="H360" s="205">
        <f t="shared" si="264"/>
        <v>16000</v>
      </c>
      <c r="I360" s="128"/>
      <c r="J360" s="135"/>
      <c r="K360" s="135"/>
      <c r="L360" s="135"/>
      <c r="M360" s="198">
        <v>32349</v>
      </c>
      <c r="N360" s="199"/>
      <c r="O360" s="200" t="s">
        <v>42</v>
      </c>
      <c r="P360" s="199" t="s">
        <v>211</v>
      </c>
      <c r="Q360" s="201">
        <f t="shared" ref="Q360:AB360" si="284">Q362+Q361</f>
        <v>9000</v>
      </c>
      <c r="R360" s="201">
        <f t="shared" si="284"/>
        <v>0</v>
      </c>
      <c r="S360" s="201">
        <f t="shared" si="284"/>
        <v>9000</v>
      </c>
      <c r="T360" s="201">
        <f t="shared" si="284"/>
        <v>0</v>
      </c>
      <c r="U360" s="201">
        <f t="shared" si="284"/>
        <v>0</v>
      </c>
      <c r="V360" s="201">
        <f t="shared" si="284"/>
        <v>0</v>
      </c>
      <c r="W360" s="201">
        <f t="shared" si="284"/>
        <v>0</v>
      </c>
      <c r="X360" s="201">
        <f t="shared" si="284"/>
        <v>0</v>
      </c>
      <c r="Y360" s="201">
        <f t="shared" si="284"/>
        <v>0</v>
      </c>
      <c r="Z360" s="201">
        <f t="shared" si="284"/>
        <v>7000</v>
      </c>
      <c r="AA360" s="201">
        <f t="shared" si="284"/>
        <v>4000</v>
      </c>
      <c r="AB360" s="201">
        <f t="shared" si="284"/>
        <v>5000</v>
      </c>
      <c r="AC360" s="201"/>
      <c r="AD360" s="201"/>
    </row>
    <row r="361" spans="1:30" s="118" customFormat="1" ht="20.25" hidden="1" customHeight="1" x14ac:dyDescent="0.25">
      <c r="A361" s="187" t="s">
        <v>347</v>
      </c>
      <c r="B361" s="187"/>
      <c r="C361" s="187"/>
      <c r="D361" s="187"/>
      <c r="E361" s="187"/>
      <c r="F361" s="204">
        <f t="shared" si="262"/>
        <v>0</v>
      </c>
      <c r="G361" s="204">
        <f t="shared" si="263"/>
        <v>0</v>
      </c>
      <c r="H361" s="205">
        <f t="shared" si="264"/>
        <v>500</v>
      </c>
      <c r="I361" s="136"/>
      <c r="J361" s="136"/>
      <c r="K361" s="135"/>
      <c r="L361" s="135"/>
      <c r="M361" s="11"/>
      <c r="N361" s="175">
        <v>323490</v>
      </c>
      <c r="O361" s="176" t="s">
        <v>42</v>
      </c>
      <c r="P361" s="177" t="s">
        <v>211</v>
      </c>
      <c r="Q361" s="178">
        <v>0</v>
      </c>
      <c r="R361" s="178">
        <f>S361-Q361</f>
        <v>0</v>
      </c>
      <c r="S361" s="178">
        <v>0</v>
      </c>
      <c r="T361" s="178"/>
      <c r="U361" s="178"/>
      <c r="V361" s="178"/>
      <c r="W361" s="178"/>
      <c r="X361" s="178"/>
      <c r="Y361" s="178"/>
      <c r="Z361" s="178"/>
      <c r="AA361" s="178">
        <f t="shared" ref="AA361" si="285">+Q361</f>
        <v>0</v>
      </c>
      <c r="AB361" s="178">
        <v>500</v>
      </c>
      <c r="AC361" s="178"/>
      <c r="AD361" s="178"/>
    </row>
    <row r="362" spans="1:30" s="118" customFormat="1" ht="20.25" hidden="1" customHeight="1" x14ac:dyDescent="0.25">
      <c r="A362" s="187" t="s">
        <v>347</v>
      </c>
      <c r="B362" s="187"/>
      <c r="C362" s="187"/>
      <c r="D362" s="187"/>
      <c r="E362" s="187"/>
      <c r="F362" s="204">
        <f t="shared" si="262"/>
        <v>18000</v>
      </c>
      <c r="G362" s="204">
        <f t="shared" si="263"/>
        <v>0</v>
      </c>
      <c r="H362" s="205">
        <f t="shared" si="264"/>
        <v>15500</v>
      </c>
      <c r="I362" s="136"/>
      <c r="J362" s="136"/>
      <c r="K362" s="135"/>
      <c r="L362" s="135"/>
      <c r="M362" s="11"/>
      <c r="N362" s="175">
        <v>323491</v>
      </c>
      <c r="O362" s="176" t="s">
        <v>42</v>
      </c>
      <c r="P362" s="177" t="s">
        <v>212</v>
      </c>
      <c r="Q362" s="178">
        <v>9000</v>
      </c>
      <c r="R362" s="178">
        <f>S362-Q362</f>
        <v>0</v>
      </c>
      <c r="S362" s="178">
        <v>9000</v>
      </c>
      <c r="T362" s="178"/>
      <c r="U362" s="178"/>
      <c r="V362" s="178"/>
      <c r="W362" s="178"/>
      <c r="X362" s="178"/>
      <c r="Y362" s="178"/>
      <c r="Z362" s="178">
        <v>7000</v>
      </c>
      <c r="AA362" s="178">
        <v>4000</v>
      </c>
      <c r="AB362" s="178">
        <v>4500</v>
      </c>
      <c r="AC362" s="178"/>
      <c r="AD362" s="178"/>
    </row>
    <row r="363" spans="1:30" s="118" customFormat="1" ht="20.25" hidden="1" customHeight="1" x14ac:dyDescent="0.25">
      <c r="A363" s="187" t="s">
        <v>347</v>
      </c>
      <c r="B363" s="187"/>
      <c r="C363" s="187"/>
      <c r="D363" s="202" t="s">
        <v>396</v>
      </c>
      <c r="E363" s="202" t="s">
        <v>397</v>
      </c>
      <c r="F363" s="204">
        <f t="shared" si="262"/>
        <v>4000</v>
      </c>
      <c r="G363" s="204">
        <f t="shared" si="263"/>
        <v>0</v>
      </c>
      <c r="H363" s="205">
        <f t="shared" si="264"/>
        <v>4700</v>
      </c>
      <c r="I363" s="136"/>
      <c r="J363" s="136"/>
      <c r="K363" s="135"/>
      <c r="L363" s="135">
        <v>3235</v>
      </c>
      <c r="M363" s="135"/>
      <c r="N363" s="136"/>
      <c r="O363" s="12" t="s">
        <v>42</v>
      </c>
      <c r="P363" s="131" t="s">
        <v>213</v>
      </c>
      <c r="Q363" s="137">
        <f>+Q364+Q366+Q368</f>
        <v>2000</v>
      </c>
      <c r="R363" s="137">
        <f t="shared" ref="R363:AB363" si="286">+R364+R366+R368</f>
        <v>0</v>
      </c>
      <c r="S363" s="137">
        <f t="shared" si="286"/>
        <v>2000</v>
      </c>
      <c r="T363" s="137">
        <f t="shared" si="286"/>
        <v>0</v>
      </c>
      <c r="U363" s="137">
        <f t="shared" si="286"/>
        <v>0</v>
      </c>
      <c r="V363" s="137">
        <f t="shared" si="286"/>
        <v>0</v>
      </c>
      <c r="W363" s="137">
        <f t="shared" si="286"/>
        <v>0</v>
      </c>
      <c r="X363" s="137">
        <f t="shared" si="286"/>
        <v>0</v>
      </c>
      <c r="Y363" s="137">
        <f t="shared" si="286"/>
        <v>0</v>
      </c>
      <c r="Z363" s="137">
        <f t="shared" si="286"/>
        <v>1700</v>
      </c>
      <c r="AA363" s="137">
        <f t="shared" si="286"/>
        <v>1000</v>
      </c>
      <c r="AB363" s="137">
        <f t="shared" si="286"/>
        <v>2000</v>
      </c>
      <c r="AC363" s="137"/>
      <c r="AD363" s="137"/>
    </row>
    <row r="364" spans="1:30" s="118" customFormat="1" ht="20.25" hidden="1" customHeight="1" x14ac:dyDescent="0.25">
      <c r="A364" s="187" t="s">
        <v>347</v>
      </c>
      <c r="B364" s="187"/>
      <c r="C364" s="187"/>
      <c r="D364" s="187"/>
      <c r="E364" s="202" t="s">
        <v>397</v>
      </c>
      <c r="F364" s="204">
        <f t="shared" si="262"/>
        <v>0</v>
      </c>
      <c r="G364" s="204">
        <f t="shared" si="263"/>
        <v>0</v>
      </c>
      <c r="H364" s="205">
        <f t="shared" si="264"/>
        <v>0</v>
      </c>
      <c r="I364" s="128"/>
      <c r="J364" s="135"/>
      <c r="K364" s="135"/>
      <c r="L364" s="135"/>
      <c r="M364" s="198">
        <v>32352</v>
      </c>
      <c r="N364" s="199"/>
      <c r="O364" s="200" t="s">
        <v>42</v>
      </c>
      <c r="P364" s="199" t="s">
        <v>214</v>
      </c>
      <c r="Q364" s="201">
        <f>+Q365</f>
        <v>0</v>
      </c>
      <c r="R364" s="201">
        <f t="shared" ref="R364:AB364" si="287">+R365</f>
        <v>0</v>
      </c>
      <c r="S364" s="201">
        <f t="shared" si="287"/>
        <v>0</v>
      </c>
      <c r="T364" s="201">
        <f t="shared" si="287"/>
        <v>0</v>
      </c>
      <c r="U364" s="201">
        <f t="shared" si="287"/>
        <v>0</v>
      </c>
      <c r="V364" s="201">
        <f t="shared" si="287"/>
        <v>0</v>
      </c>
      <c r="W364" s="201">
        <f t="shared" si="287"/>
        <v>0</v>
      </c>
      <c r="X364" s="201">
        <f t="shared" si="287"/>
        <v>0</v>
      </c>
      <c r="Y364" s="201">
        <f t="shared" si="287"/>
        <v>0</v>
      </c>
      <c r="Z364" s="201">
        <f t="shared" si="287"/>
        <v>0</v>
      </c>
      <c r="AA364" s="201">
        <f t="shared" si="287"/>
        <v>0</v>
      </c>
      <c r="AB364" s="201">
        <f t="shared" si="287"/>
        <v>0</v>
      </c>
      <c r="AC364" s="201"/>
      <c r="AD364" s="201"/>
    </row>
    <row r="365" spans="1:30" s="118" customFormat="1" ht="20.25" hidden="1" customHeight="1" x14ac:dyDescent="0.25">
      <c r="A365" s="187" t="s">
        <v>347</v>
      </c>
      <c r="B365" s="187"/>
      <c r="C365" s="187"/>
      <c r="D365" s="187"/>
      <c r="E365" s="187"/>
      <c r="F365" s="204">
        <f t="shared" si="262"/>
        <v>0</v>
      </c>
      <c r="G365" s="204">
        <f t="shared" si="263"/>
        <v>0</v>
      </c>
      <c r="H365" s="205">
        <f t="shared" si="264"/>
        <v>0</v>
      </c>
      <c r="I365" s="136"/>
      <c r="J365" s="136"/>
      <c r="K365" s="135"/>
      <c r="L365" s="135"/>
      <c r="M365" s="11"/>
      <c r="N365" s="175">
        <v>323520</v>
      </c>
      <c r="O365" s="176" t="s">
        <v>42</v>
      </c>
      <c r="P365" s="177" t="s">
        <v>214</v>
      </c>
      <c r="Q365" s="178"/>
      <c r="R365" s="178"/>
      <c r="S365" s="178"/>
      <c r="T365" s="178"/>
      <c r="U365" s="178"/>
      <c r="V365" s="178"/>
      <c r="W365" s="178"/>
      <c r="X365" s="178"/>
      <c r="Y365" s="178"/>
      <c r="Z365" s="178">
        <v>0</v>
      </c>
      <c r="AA365" s="178">
        <f>+Q365</f>
        <v>0</v>
      </c>
      <c r="AB365" s="178"/>
      <c r="AC365" s="178"/>
      <c r="AD365" s="178"/>
    </row>
    <row r="366" spans="1:30" s="118" customFormat="1" ht="20.25" hidden="1" customHeight="1" x14ac:dyDescent="0.25">
      <c r="A366" s="187" t="s">
        <v>347</v>
      </c>
      <c r="B366" s="187"/>
      <c r="C366" s="187"/>
      <c r="D366" s="187"/>
      <c r="E366" s="202" t="s">
        <v>397</v>
      </c>
      <c r="F366" s="204">
        <f t="shared" si="262"/>
        <v>4000</v>
      </c>
      <c r="G366" s="204">
        <f t="shared" si="263"/>
        <v>0</v>
      </c>
      <c r="H366" s="205">
        <f t="shared" si="264"/>
        <v>4700</v>
      </c>
      <c r="I366" s="128"/>
      <c r="J366" s="135"/>
      <c r="K366" s="135"/>
      <c r="L366" s="135"/>
      <c r="M366" s="198">
        <v>32354</v>
      </c>
      <c r="N366" s="199"/>
      <c r="O366" s="200" t="s">
        <v>42</v>
      </c>
      <c r="P366" s="199" t="s">
        <v>215</v>
      </c>
      <c r="Q366" s="201">
        <f>Q367</f>
        <v>2000</v>
      </c>
      <c r="R366" s="201">
        <f t="shared" ref="R366:AB366" si="288">R367</f>
        <v>0</v>
      </c>
      <c r="S366" s="201">
        <f t="shared" si="288"/>
        <v>2000</v>
      </c>
      <c r="T366" s="201">
        <f t="shared" si="288"/>
        <v>0</v>
      </c>
      <c r="U366" s="201">
        <f t="shared" si="288"/>
        <v>0</v>
      </c>
      <c r="V366" s="201">
        <f t="shared" si="288"/>
        <v>0</v>
      </c>
      <c r="W366" s="201">
        <f t="shared" si="288"/>
        <v>0</v>
      </c>
      <c r="X366" s="201">
        <f t="shared" si="288"/>
        <v>0</v>
      </c>
      <c r="Y366" s="201">
        <f t="shared" si="288"/>
        <v>0</v>
      </c>
      <c r="Z366" s="201">
        <f t="shared" si="288"/>
        <v>1700</v>
      </c>
      <c r="AA366" s="201">
        <f t="shared" si="288"/>
        <v>1000</v>
      </c>
      <c r="AB366" s="201">
        <f t="shared" si="288"/>
        <v>2000</v>
      </c>
      <c r="AC366" s="201"/>
      <c r="AD366" s="201"/>
    </row>
    <row r="367" spans="1:30" s="118" customFormat="1" ht="20.25" hidden="1" customHeight="1" x14ac:dyDescent="0.25">
      <c r="A367" s="187" t="s">
        <v>347</v>
      </c>
      <c r="B367" s="187"/>
      <c r="C367" s="187"/>
      <c r="D367" s="187"/>
      <c r="E367" s="187"/>
      <c r="F367" s="204">
        <f t="shared" si="262"/>
        <v>4000</v>
      </c>
      <c r="G367" s="204">
        <f t="shared" si="263"/>
        <v>0</v>
      </c>
      <c r="H367" s="205">
        <f t="shared" si="264"/>
        <v>4700</v>
      </c>
      <c r="I367" s="136"/>
      <c r="J367" s="136"/>
      <c r="K367" s="135"/>
      <c r="L367" s="135"/>
      <c r="M367" s="11"/>
      <c r="N367" s="175">
        <v>323540</v>
      </c>
      <c r="O367" s="176" t="s">
        <v>42</v>
      </c>
      <c r="P367" s="177" t="s">
        <v>215</v>
      </c>
      <c r="Q367" s="178">
        <v>2000</v>
      </c>
      <c r="R367" s="178">
        <f>S367-Q367</f>
        <v>0</v>
      </c>
      <c r="S367" s="178">
        <v>2000</v>
      </c>
      <c r="T367" s="178"/>
      <c r="U367" s="178"/>
      <c r="V367" s="178"/>
      <c r="W367" s="178"/>
      <c r="X367" s="178"/>
      <c r="Y367" s="178"/>
      <c r="Z367" s="178">
        <v>1700</v>
      </c>
      <c r="AA367" s="178">
        <v>1000</v>
      </c>
      <c r="AB367" s="178">
        <v>2000</v>
      </c>
      <c r="AC367" s="178"/>
      <c r="AD367" s="178"/>
    </row>
    <row r="368" spans="1:30" s="118" customFormat="1" ht="20.25" hidden="1" customHeight="1" x14ac:dyDescent="0.25">
      <c r="A368" s="187" t="s">
        <v>347</v>
      </c>
      <c r="B368" s="187"/>
      <c r="C368" s="187"/>
      <c r="D368" s="187"/>
      <c r="E368" s="202" t="s">
        <v>397</v>
      </c>
      <c r="F368" s="204">
        <f t="shared" si="262"/>
        <v>0</v>
      </c>
      <c r="G368" s="204">
        <f t="shared" si="263"/>
        <v>0</v>
      </c>
      <c r="H368" s="205">
        <f t="shared" si="264"/>
        <v>0</v>
      </c>
      <c r="I368" s="128"/>
      <c r="J368" s="135"/>
      <c r="K368" s="135"/>
      <c r="L368" s="135"/>
      <c r="M368" s="198">
        <v>32359</v>
      </c>
      <c r="N368" s="199"/>
      <c r="O368" s="200" t="s">
        <v>42</v>
      </c>
      <c r="P368" s="199" t="s">
        <v>216</v>
      </c>
      <c r="Q368" s="201">
        <f>+Q369</f>
        <v>0</v>
      </c>
      <c r="R368" s="201">
        <f t="shared" ref="R368:AB368" si="289">+R369</f>
        <v>0</v>
      </c>
      <c r="S368" s="201">
        <f t="shared" si="289"/>
        <v>0</v>
      </c>
      <c r="T368" s="201">
        <f t="shared" si="289"/>
        <v>0</v>
      </c>
      <c r="U368" s="201">
        <f t="shared" si="289"/>
        <v>0</v>
      </c>
      <c r="V368" s="201">
        <f t="shared" si="289"/>
        <v>0</v>
      </c>
      <c r="W368" s="201">
        <f t="shared" si="289"/>
        <v>0</v>
      </c>
      <c r="X368" s="201">
        <f t="shared" si="289"/>
        <v>0</v>
      </c>
      <c r="Y368" s="201">
        <f t="shared" si="289"/>
        <v>0</v>
      </c>
      <c r="Z368" s="201">
        <f t="shared" si="289"/>
        <v>0</v>
      </c>
      <c r="AA368" s="201">
        <f t="shared" si="289"/>
        <v>0</v>
      </c>
      <c r="AB368" s="201">
        <f t="shared" si="289"/>
        <v>0</v>
      </c>
      <c r="AC368" s="201"/>
      <c r="AD368" s="201"/>
    </row>
    <row r="369" spans="1:30" s="118" customFormat="1" ht="20.25" hidden="1" customHeight="1" x14ac:dyDescent="0.25">
      <c r="A369" s="187" t="s">
        <v>347</v>
      </c>
      <c r="B369" s="187"/>
      <c r="C369" s="187"/>
      <c r="D369" s="187"/>
      <c r="E369" s="187"/>
      <c r="F369" s="204">
        <f t="shared" si="262"/>
        <v>0</v>
      </c>
      <c r="G369" s="204">
        <f t="shared" si="263"/>
        <v>0</v>
      </c>
      <c r="H369" s="205">
        <f t="shared" si="264"/>
        <v>0</v>
      </c>
      <c r="I369" s="136"/>
      <c r="J369" s="136"/>
      <c r="K369" s="135"/>
      <c r="L369" s="135"/>
      <c r="M369" s="11"/>
      <c r="N369" s="175">
        <v>323590</v>
      </c>
      <c r="O369" s="176" t="s">
        <v>42</v>
      </c>
      <c r="P369" s="177" t="s">
        <v>216</v>
      </c>
      <c r="Q369" s="178"/>
      <c r="R369" s="178"/>
      <c r="S369" s="178"/>
      <c r="T369" s="178"/>
      <c r="U369" s="178"/>
      <c r="V369" s="178"/>
      <c r="W369" s="178"/>
      <c r="X369" s="178"/>
      <c r="Y369" s="178"/>
      <c r="Z369" s="178"/>
      <c r="AA369" s="178">
        <f>+Q369</f>
        <v>0</v>
      </c>
      <c r="AB369" s="178"/>
      <c r="AC369" s="178"/>
      <c r="AD369" s="178"/>
    </row>
    <row r="370" spans="1:30" s="118" customFormat="1" ht="20.25" hidden="1" customHeight="1" x14ac:dyDescent="0.25">
      <c r="A370" s="187" t="s">
        <v>347</v>
      </c>
      <c r="B370" s="187"/>
      <c r="C370" s="187"/>
      <c r="D370" s="202" t="s">
        <v>396</v>
      </c>
      <c r="E370" s="202" t="s">
        <v>397</v>
      </c>
      <c r="F370" s="204">
        <f t="shared" si="262"/>
        <v>2000</v>
      </c>
      <c r="G370" s="204">
        <f t="shared" si="263"/>
        <v>0</v>
      </c>
      <c r="H370" s="205">
        <f t="shared" si="264"/>
        <v>12200</v>
      </c>
      <c r="I370" s="136"/>
      <c r="J370" s="136"/>
      <c r="K370" s="135"/>
      <c r="L370" s="135">
        <v>3236</v>
      </c>
      <c r="M370" s="135"/>
      <c r="N370" s="136"/>
      <c r="O370" s="12" t="s">
        <v>42</v>
      </c>
      <c r="P370" s="131" t="s">
        <v>217</v>
      </c>
      <c r="Q370" s="137">
        <f>Q373+Q371</f>
        <v>1000</v>
      </c>
      <c r="R370" s="137">
        <f t="shared" ref="R370:AB370" si="290">R373+R371</f>
        <v>0</v>
      </c>
      <c r="S370" s="137">
        <f t="shared" si="290"/>
        <v>1000</v>
      </c>
      <c r="T370" s="137">
        <f t="shared" si="290"/>
        <v>0</v>
      </c>
      <c r="U370" s="137">
        <f t="shared" si="290"/>
        <v>0</v>
      </c>
      <c r="V370" s="137">
        <f t="shared" si="290"/>
        <v>0</v>
      </c>
      <c r="W370" s="137">
        <f t="shared" si="290"/>
        <v>0</v>
      </c>
      <c r="X370" s="137">
        <f t="shared" si="290"/>
        <v>0</v>
      </c>
      <c r="Y370" s="137">
        <f t="shared" si="290"/>
        <v>0</v>
      </c>
      <c r="Z370" s="137">
        <f t="shared" si="290"/>
        <v>200</v>
      </c>
      <c r="AA370" s="137">
        <f t="shared" si="290"/>
        <v>4000</v>
      </c>
      <c r="AB370" s="137">
        <f t="shared" si="290"/>
        <v>8000</v>
      </c>
      <c r="AC370" s="137"/>
      <c r="AD370" s="137"/>
    </row>
    <row r="371" spans="1:30" s="118" customFormat="1" ht="20.25" hidden="1" customHeight="1" x14ac:dyDescent="0.25">
      <c r="A371" s="187" t="s">
        <v>347</v>
      </c>
      <c r="B371" s="187"/>
      <c r="C371" s="187"/>
      <c r="D371" s="187"/>
      <c r="E371" s="202" t="s">
        <v>397</v>
      </c>
      <c r="F371" s="204">
        <f t="shared" si="262"/>
        <v>0</v>
      </c>
      <c r="G371" s="204">
        <f t="shared" si="263"/>
        <v>0</v>
      </c>
      <c r="H371" s="205">
        <f t="shared" si="264"/>
        <v>0</v>
      </c>
      <c r="I371" s="128"/>
      <c r="J371" s="135"/>
      <c r="K371" s="135"/>
      <c r="L371" s="135"/>
      <c r="M371" s="198">
        <v>32363</v>
      </c>
      <c r="N371" s="199"/>
      <c r="O371" s="200" t="s">
        <v>42</v>
      </c>
      <c r="P371" s="199" t="s">
        <v>218</v>
      </c>
      <c r="Q371" s="201">
        <f>+Q372</f>
        <v>0</v>
      </c>
      <c r="R371" s="201">
        <f t="shared" ref="R371:AB371" si="291">+R372</f>
        <v>0</v>
      </c>
      <c r="S371" s="201">
        <f t="shared" si="291"/>
        <v>0</v>
      </c>
      <c r="T371" s="201">
        <f t="shared" si="291"/>
        <v>0</v>
      </c>
      <c r="U371" s="201">
        <f t="shared" si="291"/>
        <v>0</v>
      </c>
      <c r="V371" s="201">
        <f t="shared" si="291"/>
        <v>0</v>
      </c>
      <c r="W371" s="201">
        <f t="shared" si="291"/>
        <v>0</v>
      </c>
      <c r="X371" s="201">
        <f t="shared" si="291"/>
        <v>0</v>
      </c>
      <c r="Y371" s="201">
        <f t="shared" si="291"/>
        <v>0</v>
      </c>
      <c r="Z371" s="201">
        <f t="shared" si="291"/>
        <v>0</v>
      </c>
      <c r="AA371" s="201">
        <f t="shared" si="291"/>
        <v>0</v>
      </c>
      <c r="AB371" s="201">
        <f t="shared" si="291"/>
        <v>0</v>
      </c>
      <c r="AC371" s="201"/>
      <c r="AD371" s="201"/>
    </row>
    <row r="372" spans="1:30" s="118" customFormat="1" ht="20.25" hidden="1" customHeight="1" x14ac:dyDescent="0.25">
      <c r="A372" s="187" t="s">
        <v>347</v>
      </c>
      <c r="B372" s="187"/>
      <c r="C372" s="187"/>
      <c r="D372" s="187"/>
      <c r="E372" s="187"/>
      <c r="F372" s="204">
        <f t="shared" si="262"/>
        <v>0</v>
      </c>
      <c r="G372" s="204">
        <f t="shared" si="263"/>
        <v>0</v>
      </c>
      <c r="H372" s="205">
        <f t="shared" si="264"/>
        <v>0</v>
      </c>
      <c r="I372" s="136"/>
      <c r="J372" s="136"/>
      <c r="K372" s="135"/>
      <c r="L372" s="135"/>
      <c r="M372" s="11"/>
      <c r="N372" s="175">
        <v>323630</v>
      </c>
      <c r="O372" s="176" t="s">
        <v>42</v>
      </c>
      <c r="P372" s="177" t="s">
        <v>218</v>
      </c>
      <c r="Q372" s="178"/>
      <c r="R372" s="178"/>
      <c r="S372" s="178"/>
      <c r="T372" s="178"/>
      <c r="U372" s="178"/>
      <c r="V372" s="178"/>
      <c r="W372" s="178"/>
      <c r="X372" s="178"/>
      <c r="Y372" s="178"/>
      <c r="Z372" s="178"/>
      <c r="AA372" s="178">
        <f>+Q372</f>
        <v>0</v>
      </c>
      <c r="AB372" s="178"/>
      <c r="AC372" s="178"/>
      <c r="AD372" s="178"/>
    </row>
    <row r="373" spans="1:30" s="118" customFormat="1" ht="20.25" hidden="1" customHeight="1" x14ac:dyDescent="0.25">
      <c r="A373" s="187" t="s">
        <v>347</v>
      </c>
      <c r="B373" s="187"/>
      <c r="C373" s="187"/>
      <c r="D373" s="187"/>
      <c r="E373" s="202" t="s">
        <v>397</v>
      </c>
      <c r="F373" s="204">
        <f t="shared" si="262"/>
        <v>2000</v>
      </c>
      <c r="G373" s="204">
        <f t="shared" si="263"/>
        <v>0</v>
      </c>
      <c r="H373" s="205">
        <f t="shared" si="264"/>
        <v>12200</v>
      </c>
      <c r="I373" s="128"/>
      <c r="J373" s="135"/>
      <c r="K373" s="135"/>
      <c r="L373" s="135"/>
      <c r="M373" s="198">
        <v>32369</v>
      </c>
      <c r="N373" s="199"/>
      <c r="O373" s="200" t="s">
        <v>42</v>
      </c>
      <c r="P373" s="199" t="s">
        <v>219</v>
      </c>
      <c r="Q373" s="201">
        <f>Q374</f>
        <v>1000</v>
      </c>
      <c r="R373" s="201">
        <f t="shared" ref="R373:AB373" si="292">R374</f>
        <v>0</v>
      </c>
      <c r="S373" s="201">
        <f t="shared" si="292"/>
        <v>1000</v>
      </c>
      <c r="T373" s="201">
        <f t="shared" si="292"/>
        <v>0</v>
      </c>
      <c r="U373" s="201">
        <f t="shared" si="292"/>
        <v>0</v>
      </c>
      <c r="V373" s="201">
        <f t="shared" si="292"/>
        <v>0</v>
      </c>
      <c r="W373" s="201">
        <f t="shared" si="292"/>
        <v>0</v>
      </c>
      <c r="X373" s="201">
        <f t="shared" si="292"/>
        <v>0</v>
      </c>
      <c r="Y373" s="201">
        <f t="shared" si="292"/>
        <v>0</v>
      </c>
      <c r="Z373" s="201">
        <f t="shared" si="292"/>
        <v>200</v>
      </c>
      <c r="AA373" s="201">
        <f t="shared" si="292"/>
        <v>4000</v>
      </c>
      <c r="AB373" s="201">
        <f t="shared" si="292"/>
        <v>8000</v>
      </c>
      <c r="AC373" s="201"/>
      <c r="AD373" s="201"/>
    </row>
    <row r="374" spans="1:30" s="118" customFormat="1" ht="20.25" hidden="1" customHeight="1" x14ac:dyDescent="0.25">
      <c r="A374" s="187" t="s">
        <v>347</v>
      </c>
      <c r="B374" s="187"/>
      <c r="C374" s="187"/>
      <c r="D374" s="187"/>
      <c r="E374" s="187"/>
      <c r="F374" s="204">
        <f t="shared" si="262"/>
        <v>2000</v>
      </c>
      <c r="G374" s="204">
        <f t="shared" si="263"/>
        <v>0</v>
      </c>
      <c r="H374" s="205">
        <f t="shared" si="264"/>
        <v>12200</v>
      </c>
      <c r="I374" s="136"/>
      <c r="J374" s="136"/>
      <c r="K374" s="135"/>
      <c r="L374" s="135"/>
      <c r="M374" s="11"/>
      <c r="N374" s="175">
        <v>323690</v>
      </c>
      <c r="O374" s="176" t="s">
        <v>42</v>
      </c>
      <c r="P374" s="177" t="s">
        <v>219</v>
      </c>
      <c r="Q374" s="178">
        <v>1000</v>
      </c>
      <c r="R374" s="178">
        <f>S374-Q374</f>
        <v>0</v>
      </c>
      <c r="S374" s="178">
        <v>1000</v>
      </c>
      <c r="T374" s="178"/>
      <c r="U374" s="178"/>
      <c r="V374" s="178"/>
      <c r="W374" s="178"/>
      <c r="X374" s="178"/>
      <c r="Y374" s="178"/>
      <c r="Z374" s="178">
        <v>200</v>
      </c>
      <c r="AA374" s="178">
        <v>4000</v>
      </c>
      <c r="AB374" s="178">
        <v>8000</v>
      </c>
      <c r="AC374" s="178"/>
      <c r="AD374" s="178"/>
    </row>
    <row r="375" spans="1:30" s="118" customFormat="1" ht="20.25" hidden="1" customHeight="1" x14ac:dyDescent="0.25">
      <c r="A375" s="187" t="s">
        <v>347</v>
      </c>
      <c r="B375" s="187"/>
      <c r="C375" s="187"/>
      <c r="D375" s="202" t="s">
        <v>396</v>
      </c>
      <c r="E375" s="202" t="s">
        <v>397</v>
      </c>
      <c r="F375" s="204">
        <f t="shared" si="262"/>
        <v>0</v>
      </c>
      <c r="G375" s="204">
        <f t="shared" si="263"/>
        <v>0</v>
      </c>
      <c r="H375" s="205">
        <f t="shared" si="264"/>
        <v>0</v>
      </c>
      <c r="I375" s="136"/>
      <c r="J375" s="136"/>
      <c r="K375" s="135"/>
      <c r="L375" s="135">
        <v>3237</v>
      </c>
      <c r="M375" s="135"/>
      <c r="N375" s="136"/>
      <c r="O375" s="12" t="s">
        <v>42</v>
      </c>
      <c r="P375" s="131" t="s">
        <v>220</v>
      </c>
      <c r="Q375" s="137">
        <f>Q376+Q378+Q380</f>
        <v>0</v>
      </c>
      <c r="R375" s="137">
        <f t="shared" ref="R375:AB375" si="293">R376+R378+R380</f>
        <v>0</v>
      </c>
      <c r="S375" s="137">
        <f t="shared" si="293"/>
        <v>0</v>
      </c>
      <c r="T375" s="137">
        <f t="shared" si="293"/>
        <v>0</v>
      </c>
      <c r="U375" s="137">
        <f t="shared" si="293"/>
        <v>0</v>
      </c>
      <c r="V375" s="137">
        <f t="shared" si="293"/>
        <v>0</v>
      </c>
      <c r="W375" s="137">
        <f t="shared" si="293"/>
        <v>0</v>
      </c>
      <c r="X375" s="137">
        <f t="shared" si="293"/>
        <v>0</v>
      </c>
      <c r="Y375" s="137">
        <f t="shared" si="293"/>
        <v>0</v>
      </c>
      <c r="Z375" s="137">
        <f t="shared" si="293"/>
        <v>0</v>
      </c>
      <c r="AA375" s="137">
        <f t="shared" si="293"/>
        <v>0</v>
      </c>
      <c r="AB375" s="137">
        <f t="shared" si="293"/>
        <v>0</v>
      </c>
      <c r="AC375" s="137"/>
      <c r="AD375" s="137"/>
    </row>
    <row r="376" spans="1:30" s="118" customFormat="1" ht="20.25" hidden="1" customHeight="1" x14ac:dyDescent="0.25">
      <c r="A376" s="187" t="s">
        <v>347</v>
      </c>
      <c r="B376" s="187"/>
      <c r="C376" s="187"/>
      <c r="D376" s="187"/>
      <c r="E376" s="202" t="s">
        <v>397</v>
      </c>
      <c r="F376" s="204">
        <f t="shared" si="262"/>
        <v>0</v>
      </c>
      <c r="G376" s="204">
        <f t="shared" si="263"/>
        <v>0</v>
      </c>
      <c r="H376" s="205">
        <f t="shared" si="264"/>
        <v>0</v>
      </c>
      <c r="I376" s="128"/>
      <c r="J376" s="135"/>
      <c r="K376" s="135"/>
      <c r="L376" s="135"/>
      <c r="M376" s="198">
        <v>32372</v>
      </c>
      <c r="N376" s="199"/>
      <c r="O376" s="200" t="s">
        <v>42</v>
      </c>
      <c r="P376" s="199" t="s">
        <v>221</v>
      </c>
      <c r="Q376" s="201">
        <f t="shared" ref="Q376:AB376" si="294">Q377</f>
        <v>0</v>
      </c>
      <c r="R376" s="201">
        <f t="shared" si="294"/>
        <v>0</v>
      </c>
      <c r="S376" s="201">
        <f t="shared" si="294"/>
        <v>0</v>
      </c>
      <c r="T376" s="201">
        <f t="shared" si="294"/>
        <v>0</v>
      </c>
      <c r="U376" s="201">
        <f t="shared" si="294"/>
        <v>0</v>
      </c>
      <c r="V376" s="201">
        <f t="shared" si="294"/>
        <v>0</v>
      </c>
      <c r="W376" s="201">
        <f t="shared" si="294"/>
        <v>0</v>
      </c>
      <c r="X376" s="201">
        <f t="shared" si="294"/>
        <v>0</v>
      </c>
      <c r="Y376" s="201">
        <f t="shared" si="294"/>
        <v>0</v>
      </c>
      <c r="Z376" s="201">
        <f t="shared" si="294"/>
        <v>0</v>
      </c>
      <c r="AA376" s="201">
        <f t="shared" si="294"/>
        <v>0</v>
      </c>
      <c r="AB376" s="201">
        <f t="shared" si="294"/>
        <v>0</v>
      </c>
      <c r="AC376" s="201"/>
      <c r="AD376" s="201"/>
    </row>
    <row r="377" spans="1:30" s="118" customFormat="1" ht="20.25" hidden="1" customHeight="1" x14ac:dyDescent="0.25">
      <c r="A377" s="187" t="s">
        <v>347</v>
      </c>
      <c r="B377" s="187"/>
      <c r="C377" s="187"/>
      <c r="D377" s="187"/>
      <c r="E377" s="187"/>
      <c r="F377" s="204">
        <f t="shared" si="262"/>
        <v>0</v>
      </c>
      <c r="G377" s="204">
        <f t="shared" si="263"/>
        <v>0</v>
      </c>
      <c r="H377" s="205">
        <f t="shared" si="264"/>
        <v>0</v>
      </c>
      <c r="I377" s="136"/>
      <c r="J377" s="136"/>
      <c r="K377" s="135"/>
      <c r="L377" s="135"/>
      <c r="M377" s="11"/>
      <c r="N377" s="175">
        <v>323720</v>
      </c>
      <c r="O377" s="176" t="s">
        <v>42</v>
      </c>
      <c r="P377" s="177" t="s">
        <v>221</v>
      </c>
      <c r="Q377" s="178">
        <v>0</v>
      </c>
      <c r="R377" s="178">
        <f>S377-Q377</f>
        <v>0</v>
      </c>
      <c r="S377" s="178">
        <v>0</v>
      </c>
      <c r="T377" s="178"/>
      <c r="U377" s="178"/>
      <c r="V377" s="178"/>
      <c r="W377" s="178"/>
      <c r="X377" s="178"/>
      <c r="Y377" s="178"/>
      <c r="Z377" s="178"/>
      <c r="AA377" s="178">
        <f>+Q377</f>
        <v>0</v>
      </c>
      <c r="AB377" s="178"/>
      <c r="AC377" s="178"/>
      <c r="AD377" s="178"/>
    </row>
    <row r="378" spans="1:30" s="118" customFormat="1" ht="20.25" hidden="1" customHeight="1" x14ac:dyDescent="0.25">
      <c r="A378" s="187" t="s">
        <v>347</v>
      </c>
      <c r="B378" s="187"/>
      <c r="C378" s="187"/>
      <c r="D378" s="187"/>
      <c r="E378" s="202" t="s">
        <v>397</v>
      </c>
      <c r="F378" s="204">
        <f t="shared" si="262"/>
        <v>0</v>
      </c>
      <c r="G378" s="204">
        <f t="shared" si="263"/>
        <v>0</v>
      </c>
      <c r="H378" s="205">
        <f t="shared" si="264"/>
        <v>0</v>
      </c>
      <c r="I378" s="128"/>
      <c r="J378" s="135"/>
      <c r="K378" s="135"/>
      <c r="L378" s="135"/>
      <c r="M378" s="198">
        <v>32373</v>
      </c>
      <c r="N378" s="199"/>
      <c r="O378" s="200" t="s">
        <v>42</v>
      </c>
      <c r="P378" s="199" t="s">
        <v>222</v>
      </c>
      <c r="Q378" s="201">
        <f>+Q379</f>
        <v>0</v>
      </c>
      <c r="R378" s="201">
        <f t="shared" ref="R378:AB378" si="295">+R379</f>
        <v>0</v>
      </c>
      <c r="S378" s="201">
        <f t="shared" si="295"/>
        <v>0</v>
      </c>
      <c r="T378" s="201">
        <f t="shared" si="295"/>
        <v>0</v>
      </c>
      <c r="U378" s="201">
        <f t="shared" si="295"/>
        <v>0</v>
      </c>
      <c r="V378" s="201">
        <f t="shared" si="295"/>
        <v>0</v>
      </c>
      <c r="W378" s="201">
        <f t="shared" si="295"/>
        <v>0</v>
      </c>
      <c r="X378" s="201">
        <f t="shared" si="295"/>
        <v>0</v>
      </c>
      <c r="Y378" s="201">
        <f t="shared" si="295"/>
        <v>0</v>
      </c>
      <c r="Z378" s="201">
        <f t="shared" si="295"/>
        <v>0</v>
      </c>
      <c r="AA378" s="201">
        <f t="shared" si="295"/>
        <v>0</v>
      </c>
      <c r="AB378" s="201">
        <f t="shared" si="295"/>
        <v>0</v>
      </c>
      <c r="AC378" s="201"/>
      <c r="AD378" s="201"/>
    </row>
    <row r="379" spans="1:30" s="118" customFormat="1" ht="20.25" hidden="1" customHeight="1" x14ac:dyDescent="0.25">
      <c r="A379" s="187" t="s">
        <v>347</v>
      </c>
      <c r="B379" s="187"/>
      <c r="C379" s="187"/>
      <c r="D379" s="187"/>
      <c r="E379" s="187"/>
      <c r="F379" s="204">
        <f t="shared" si="262"/>
        <v>0</v>
      </c>
      <c r="G379" s="204">
        <f t="shared" si="263"/>
        <v>0</v>
      </c>
      <c r="H379" s="205">
        <f t="shared" si="264"/>
        <v>0</v>
      </c>
      <c r="I379" s="136"/>
      <c r="J379" s="136"/>
      <c r="K379" s="135"/>
      <c r="L379" s="135"/>
      <c r="M379" s="11"/>
      <c r="N379" s="175">
        <v>323730</v>
      </c>
      <c r="O379" s="176" t="s">
        <v>42</v>
      </c>
      <c r="P379" s="177" t="s">
        <v>222</v>
      </c>
      <c r="Q379" s="178"/>
      <c r="R379" s="178"/>
      <c r="S379" s="178"/>
      <c r="T379" s="178"/>
      <c r="U379" s="178"/>
      <c r="V379" s="178"/>
      <c r="W379" s="178"/>
      <c r="X379" s="178"/>
      <c r="Y379" s="178"/>
      <c r="Z379" s="178"/>
      <c r="AA379" s="178">
        <f>+Q379</f>
        <v>0</v>
      </c>
      <c r="AB379" s="178"/>
      <c r="AC379" s="178"/>
      <c r="AD379" s="178"/>
    </row>
    <row r="380" spans="1:30" s="118" customFormat="1" ht="20.25" hidden="1" customHeight="1" x14ac:dyDescent="0.25">
      <c r="A380" s="187" t="s">
        <v>347</v>
      </c>
      <c r="B380" s="187"/>
      <c r="C380" s="187"/>
      <c r="D380" s="187"/>
      <c r="E380" s="202" t="s">
        <v>397</v>
      </c>
      <c r="F380" s="204">
        <f t="shared" si="262"/>
        <v>0</v>
      </c>
      <c r="G380" s="204">
        <f t="shared" si="263"/>
        <v>0</v>
      </c>
      <c r="H380" s="205">
        <f t="shared" si="264"/>
        <v>0</v>
      </c>
      <c r="I380" s="128"/>
      <c r="J380" s="135"/>
      <c r="K380" s="135"/>
      <c r="L380" s="135"/>
      <c r="M380" s="198">
        <v>32379</v>
      </c>
      <c r="N380" s="199"/>
      <c r="O380" s="200" t="s">
        <v>42</v>
      </c>
      <c r="P380" s="199" t="s">
        <v>223</v>
      </c>
      <c r="Q380" s="201">
        <f>+Q381+Q382</f>
        <v>0</v>
      </c>
      <c r="R380" s="201">
        <f t="shared" ref="R380:AB380" si="296">+R381+R382</f>
        <v>0</v>
      </c>
      <c r="S380" s="201">
        <f t="shared" si="296"/>
        <v>0</v>
      </c>
      <c r="T380" s="201">
        <f t="shared" si="296"/>
        <v>0</v>
      </c>
      <c r="U380" s="201">
        <f t="shared" si="296"/>
        <v>0</v>
      </c>
      <c r="V380" s="201">
        <f t="shared" si="296"/>
        <v>0</v>
      </c>
      <c r="W380" s="201">
        <f t="shared" si="296"/>
        <v>0</v>
      </c>
      <c r="X380" s="201">
        <f t="shared" si="296"/>
        <v>0</v>
      </c>
      <c r="Y380" s="201">
        <f t="shared" si="296"/>
        <v>0</v>
      </c>
      <c r="Z380" s="201">
        <f t="shared" si="296"/>
        <v>0</v>
      </c>
      <c r="AA380" s="201">
        <f t="shared" si="296"/>
        <v>0</v>
      </c>
      <c r="AB380" s="201">
        <f t="shared" si="296"/>
        <v>0</v>
      </c>
      <c r="AC380" s="201"/>
      <c r="AD380" s="201"/>
    </row>
    <row r="381" spans="1:30" s="118" customFormat="1" ht="20.25" hidden="1" customHeight="1" x14ac:dyDescent="0.25">
      <c r="A381" s="187" t="s">
        <v>347</v>
      </c>
      <c r="B381" s="187"/>
      <c r="C381" s="187"/>
      <c r="D381" s="187"/>
      <c r="E381" s="187"/>
      <c r="F381" s="204">
        <f t="shared" si="262"/>
        <v>0</v>
      </c>
      <c r="G381" s="204">
        <f t="shared" si="263"/>
        <v>0</v>
      </c>
      <c r="H381" s="205">
        <f t="shared" si="264"/>
        <v>0</v>
      </c>
      <c r="I381" s="136"/>
      <c r="J381" s="136"/>
      <c r="K381" s="135"/>
      <c r="L381" s="135"/>
      <c r="M381" s="11"/>
      <c r="N381" s="175">
        <v>323790</v>
      </c>
      <c r="O381" s="176" t="s">
        <v>42</v>
      </c>
      <c r="P381" s="177" t="s">
        <v>223</v>
      </c>
      <c r="Q381" s="178"/>
      <c r="R381" s="178"/>
      <c r="S381" s="178"/>
      <c r="T381" s="178"/>
      <c r="U381" s="178"/>
      <c r="V381" s="178"/>
      <c r="W381" s="178"/>
      <c r="X381" s="178"/>
      <c r="Y381" s="178"/>
      <c r="Z381" s="178"/>
      <c r="AA381" s="178">
        <f t="shared" ref="AA381:AA382" si="297">+Q381</f>
        <v>0</v>
      </c>
      <c r="AB381" s="178"/>
      <c r="AC381" s="178"/>
      <c r="AD381" s="178"/>
    </row>
    <row r="382" spans="1:30" s="118" customFormat="1" ht="20.25" hidden="1" customHeight="1" x14ac:dyDescent="0.25">
      <c r="A382" s="187" t="s">
        <v>347</v>
      </c>
      <c r="B382" s="187"/>
      <c r="C382" s="187"/>
      <c r="D382" s="187"/>
      <c r="E382" s="187"/>
      <c r="F382" s="204">
        <f t="shared" si="262"/>
        <v>0</v>
      </c>
      <c r="G382" s="204">
        <f t="shared" si="263"/>
        <v>0</v>
      </c>
      <c r="H382" s="205">
        <f t="shared" si="264"/>
        <v>0</v>
      </c>
      <c r="I382" s="136"/>
      <c r="J382" s="136"/>
      <c r="K382" s="135"/>
      <c r="L382" s="135"/>
      <c r="M382" s="11"/>
      <c r="N382" s="175">
        <v>323792</v>
      </c>
      <c r="O382" s="176" t="s">
        <v>42</v>
      </c>
      <c r="P382" s="177" t="s">
        <v>223</v>
      </c>
      <c r="Q382" s="178"/>
      <c r="R382" s="178"/>
      <c r="S382" s="178"/>
      <c r="T382" s="178"/>
      <c r="U382" s="178"/>
      <c r="V382" s="178"/>
      <c r="W382" s="178"/>
      <c r="X382" s="178"/>
      <c r="Y382" s="178"/>
      <c r="Z382" s="178"/>
      <c r="AA382" s="178">
        <f t="shared" si="297"/>
        <v>0</v>
      </c>
      <c r="AB382" s="178"/>
      <c r="AC382" s="178"/>
      <c r="AD382" s="178"/>
    </row>
    <row r="383" spans="1:30" s="118" customFormat="1" ht="20.25" hidden="1" customHeight="1" x14ac:dyDescent="0.25">
      <c r="A383" s="187" t="s">
        <v>347</v>
      </c>
      <c r="B383" s="187"/>
      <c r="C383" s="187"/>
      <c r="D383" s="202" t="s">
        <v>396</v>
      </c>
      <c r="E383" s="202" t="s">
        <v>397</v>
      </c>
      <c r="F383" s="204">
        <f t="shared" si="262"/>
        <v>17200</v>
      </c>
      <c r="G383" s="204">
        <f t="shared" si="263"/>
        <v>0</v>
      </c>
      <c r="H383" s="205">
        <f t="shared" si="264"/>
        <v>41934</v>
      </c>
      <c r="I383" s="136"/>
      <c r="J383" s="136"/>
      <c r="K383" s="135"/>
      <c r="L383" s="135">
        <v>3238</v>
      </c>
      <c r="M383" s="11"/>
      <c r="N383" s="131"/>
      <c r="O383" s="12" t="s">
        <v>42</v>
      </c>
      <c r="P383" s="131" t="s">
        <v>225</v>
      </c>
      <c r="Q383" s="137">
        <f>Q384</f>
        <v>8600</v>
      </c>
      <c r="R383" s="137">
        <f t="shared" ref="R383:AB383" si="298">R384</f>
        <v>0</v>
      </c>
      <c r="S383" s="137">
        <f t="shared" si="298"/>
        <v>8600</v>
      </c>
      <c r="T383" s="137">
        <f t="shared" si="298"/>
        <v>0</v>
      </c>
      <c r="U383" s="137">
        <f t="shared" si="298"/>
        <v>0</v>
      </c>
      <c r="V383" s="137">
        <f t="shared" si="298"/>
        <v>0</v>
      </c>
      <c r="W383" s="137">
        <f t="shared" si="298"/>
        <v>0</v>
      </c>
      <c r="X383" s="137">
        <f t="shared" si="298"/>
        <v>0</v>
      </c>
      <c r="Y383" s="137">
        <f t="shared" si="298"/>
        <v>0</v>
      </c>
      <c r="Z383" s="137">
        <f t="shared" si="298"/>
        <v>8534</v>
      </c>
      <c r="AA383" s="137">
        <f t="shared" si="298"/>
        <v>16200</v>
      </c>
      <c r="AB383" s="137">
        <f t="shared" si="298"/>
        <v>17200</v>
      </c>
      <c r="AC383" s="137"/>
      <c r="AD383" s="137"/>
    </row>
    <row r="384" spans="1:30" s="118" customFormat="1" ht="20.25" hidden="1" customHeight="1" x14ac:dyDescent="0.25">
      <c r="A384" s="187" t="s">
        <v>347</v>
      </c>
      <c r="B384" s="187"/>
      <c r="C384" s="187"/>
      <c r="D384" s="187"/>
      <c r="E384" s="202" t="s">
        <v>397</v>
      </c>
      <c r="F384" s="204">
        <f t="shared" si="262"/>
        <v>17200</v>
      </c>
      <c r="G384" s="204">
        <f t="shared" si="263"/>
        <v>0</v>
      </c>
      <c r="H384" s="205">
        <f t="shared" si="264"/>
        <v>41934</v>
      </c>
      <c r="I384" s="128"/>
      <c r="J384" s="135"/>
      <c r="K384" s="135"/>
      <c r="L384" s="135"/>
      <c r="M384" s="198">
        <v>32389</v>
      </c>
      <c r="N384" s="199"/>
      <c r="O384" s="200" t="s">
        <v>42</v>
      </c>
      <c r="P384" s="199" t="s">
        <v>225</v>
      </c>
      <c r="Q384" s="201">
        <f t="shared" ref="Q384:AB384" si="299">Q385</f>
        <v>8600</v>
      </c>
      <c r="R384" s="201">
        <f t="shared" si="299"/>
        <v>0</v>
      </c>
      <c r="S384" s="201">
        <f t="shared" si="299"/>
        <v>8600</v>
      </c>
      <c r="T384" s="201">
        <f t="shared" si="299"/>
        <v>0</v>
      </c>
      <c r="U384" s="201">
        <f t="shared" si="299"/>
        <v>0</v>
      </c>
      <c r="V384" s="201">
        <f t="shared" si="299"/>
        <v>0</v>
      </c>
      <c r="W384" s="201">
        <f t="shared" si="299"/>
        <v>0</v>
      </c>
      <c r="X384" s="201">
        <f t="shared" si="299"/>
        <v>0</v>
      </c>
      <c r="Y384" s="201">
        <f t="shared" si="299"/>
        <v>0</v>
      </c>
      <c r="Z384" s="201">
        <f t="shared" si="299"/>
        <v>8534</v>
      </c>
      <c r="AA384" s="201">
        <f t="shared" si="299"/>
        <v>16200</v>
      </c>
      <c r="AB384" s="201">
        <f t="shared" si="299"/>
        <v>17200</v>
      </c>
      <c r="AC384" s="201"/>
      <c r="AD384" s="201"/>
    </row>
    <row r="385" spans="1:30" s="118" customFormat="1" ht="20.25" hidden="1" customHeight="1" x14ac:dyDescent="0.25">
      <c r="A385" s="187" t="s">
        <v>347</v>
      </c>
      <c r="B385" s="187"/>
      <c r="C385" s="187"/>
      <c r="D385" s="187"/>
      <c r="E385" s="187"/>
      <c r="F385" s="204">
        <f t="shared" si="262"/>
        <v>17200</v>
      </c>
      <c r="G385" s="204">
        <f t="shared" si="263"/>
        <v>0</v>
      </c>
      <c r="H385" s="205">
        <f t="shared" si="264"/>
        <v>41934</v>
      </c>
      <c r="I385" s="136"/>
      <c r="J385" s="136"/>
      <c r="K385" s="135"/>
      <c r="L385" s="135"/>
      <c r="M385" s="11"/>
      <c r="N385" s="175">
        <v>323890</v>
      </c>
      <c r="O385" s="176" t="s">
        <v>42</v>
      </c>
      <c r="P385" s="177" t="s">
        <v>225</v>
      </c>
      <c r="Q385" s="178">
        <v>8600</v>
      </c>
      <c r="R385" s="178">
        <f>S385-Q385</f>
        <v>0</v>
      </c>
      <c r="S385" s="178">
        <v>8600</v>
      </c>
      <c r="T385" s="178"/>
      <c r="U385" s="178"/>
      <c r="V385" s="178"/>
      <c r="W385" s="178"/>
      <c r="X385" s="178"/>
      <c r="Y385" s="178"/>
      <c r="Z385" s="178">
        <v>8534</v>
      </c>
      <c r="AA385" s="178">
        <v>16200</v>
      </c>
      <c r="AB385" s="178">
        <v>17200</v>
      </c>
      <c r="AC385" s="178"/>
      <c r="AD385" s="178"/>
    </row>
    <row r="386" spans="1:30" s="118" customFormat="1" ht="20.25" hidden="1" customHeight="1" x14ac:dyDescent="0.25">
      <c r="A386" s="187" t="s">
        <v>347</v>
      </c>
      <c r="B386" s="187"/>
      <c r="C386" s="187"/>
      <c r="D386" s="202" t="s">
        <v>396</v>
      </c>
      <c r="E386" s="202" t="s">
        <v>397</v>
      </c>
      <c r="F386" s="204">
        <f t="shared" si="262"/>
        <v>75000</v>
      </c>
      <c r="G386" s="204">
        <f t="shared" si="263"/>
        <v>0</v>
      </c>
      <c r="H386" s="205">
        <f t="shared" si="264"/>
        <v>107600</v>
      </c>
      <c r="I386" s="136"/>
      <c r="J386" s="136"/>
      <c r="K386" s="135"/>
      <c r="L386" s="135">
        <v>3239</v>
      </c>
      <c r="M386" s="11"/>
      <c r="N386" s="131"/>
      <c r="O386" s="12" t="s">
        <v>42</v>
      </c>
      <c r="P386" s="131" t="s">
        <v>226</v>
      </c>
      <c r="Q386" s="137">
        <f>Q389+Q391+Q393+Q387</f>
        <v>37500</v>
      </c>
      <c r="R386" s="137">
        <f t="shared" ref="R386:AB386" si="300">R389+R391+R393+R387</f>
        <v>0</v>
      </c>
      <c r="S386" s="137">
        <f t="shared" si="300"/>
        <v>37500</v>
      </c>
      <c r="T386" s="137">
        <f t="shared" si="300"/>
        <v>0</v>
      </c>
      <c r="U386" s="137">
        <f t="shared" si="300"/>
        <v>0</v>
      </c>
      <c r="V386" s="137">
        <f t="shared" si="300"/>
        <v>0</v>
      </c>
      <c r="W386" s="137">
        <f t="shared" si="300"/>
        <v>0</v>
      </c>
      <c r="X386" s="137">
        <f t="shared" si="300"/>
        <v>0</v>
      </c>
      <c r="Y386" s="137">
        <f t="shared" si="300"/>
        <v>0</v>
      </c>
      <c r="Z386" s="137">
        <f t="shared" si="300"/>
        <v>33800</v>
      </c>
      <c r="AA386" s="137">
        <f t="shared" si="300"/>
        <v>36900</v>
      </c>
      <c r="AB386" s="137">
        <f t="shared" si="300"/>
        <v>36900</v>
      </c>
      <c r="AC386" s="137"/>
      <c r="AD386" s="137"/>
    </row>
    <row r="387" spans="1:30" s="118" customFormat="1" ht="20.25" hidden="1" customHeight="1" x14ac:dyDescent="0.25">
      <c r="A387" s="187" t="s">
        <v>347</v>
      </c>
      <c r="B387" s="187"/>
      <c r="C387" s="187"/>
      <c r="D387" s="187"/>
      <c r="E387" s="202" t="s">
        <v>397</v>
      </c>
      <c r="F387" s="204">
        <f t="shared" si="262"/>
        <v>0</v>
      </c>
      <c r="G387" s="204">
        <f t="shared" si="263"/>
        <v>0</v>
      </c>
      <c r="H387" s="205">
        <f t="shared" si="264"/>
        <v>0</v>
      </c>
      <c r="I387" s="128"/>
      <c r="J387" s="135"/>
      <c r="K387" s="135"/>
      <c r="L387" s="135"/>
      <c r="M387" s="198">
        <v>32391</v>
      </c>
      <c r="N387" s="199"/>
      <c r="O387" s="200" t="s">
        <v>42</v>
      </c>
      <c r="P387" s="199" t="s">
        <v>227</v>
      </c>
      <c r="Q387" s="201">
        <f>+Q388</f>
        <v>0</v>
      </c>
      <c r="R387" s="201">
        <f t="shared" ref="R387:AB387" si="301">+R388</f>
        <v>0</v>
      </c>
      <c r="S387" s="201">
        <f t="shared" si="301"/>
        <v>0</v>
      </c>
      <c r="T387" s="201">
        <f t="shared" si="301"/>
        <v>0</v>
      </c>
      <c r="U387" s="201">
        <f t="shared" si="301"/>
        <v>0</v>
      </c>
      <c r="V387" s="201">
        <f t="shared" si="301"/>
        <v>0</v>
      </c>
      <c r="W387" s="201">
        <f t="shared" si="301"/>
        <v>0</v>
      </c>
      <c r="X387" s="201">
        <f t="shared" si="301"/>
        <v>0</v>
      </c>
      <c r="Y387" s="201">
        <f t="shared" si="301"/>
        <v>0</v>
      </c>
      <c r="Z387" s="201">
        <f t="shared" si="301"/>
        <v>0</v>
      </c>
      <c r="AA387" s="201">
        <f t="shared" si="301"/>
        <v>0</v>
      </c>
      <c r="AB387" s="201">
        <f t="shared" si="301"/>
        <v>0</v>
      </c>
      <c r="AC387" s="201"/>
      <c r="AD387" s="201"/>
    </row>
    <row r="388" spans="1:30" s="118" customFormat="1" ht="20.25" hidden="1" customHeight="1" x14ac:dyDescent="0.25">
      <c r="A388" s="187" t="s">
        <v>347</v>
      </c>
      <c r="B388" s="187"/>
      <c r="C388" s="187"/>
      <c r="D388" s="187"/>
      <c r="E388" s="187"/>
      <c r="F388" s="204">
        <f t="shared" si="262"/>
        <v>0</v>
      </c>
      <c r="G388" s="204">
        <f t="shared" si="263"/>
        <v>0</v>
      </c>
      <c r="H388" s="205">
        <f t="shared" si="264"/>
        <v>0</v>
      </c>
      <c r="I388" s="136"/>
      <c r="J388" s="136"/>
      <c r="K388" s="135"/>
      <c r="L388" s="135"/>
      <c r="M388" s="11"/>
      <c r="N388" s="175">
        <v>323910</v>
      </c>
      <c r="O388" s="176" t="s">
        <v>42</v>
      </c>
      <c r="P388" s="177" t="s">
        <v>227</v>
      </c>
      <c r="Q388" s="178"/>
      <c r="R388" s="178"/>
      <c r="S388" s="178"/>
      <c r="T388" s="178"/>
      <c r="U388" s="178"/>
      <c r="V388" s="178"/>
      <c r="W388" s="178"/>
      <c r="X388" s="178"/>
      <c r="Y388" s="178"/>
      <c r="Z388" s="178"/>
      <c r="AA388" s="178">
        <f>+Q388</f>
        <v>0</v>
      </c>
      <c r="AB388" s="178"/>
      <c r="AC388" s="178"/>
      <c r="AD388" s="178"/>
    </row>
    <row r="389" spans="1:30" s="118" customFormat="1" ht="20.25" hidden="1" customHeight="1" x14ac:dyDescent="0.25">
      <c r="A389" s="187" t="s">
        <v>347</v>
      </c>
      <c r="B389" s="187"/>
      <c r="C389" s="187"/>
      <c r="D389" s="187"/>
      <c r="E389" s="202" t="s">
        <v>397</v>
      </c>
      <c r="F389" s="204">
        <f t="shared" si="262"/>
        <v>1600</v>
      </c>
      <c r="G389" s="204">
        <f t="shared" si="263"/>
        <v>0</v>
      </c>
      <c r="H389" s="205">
        <f t="shared" si="264"/>
        <v>2200</v>
      </c>
      <c r="I389" s="128"/>
      <c r="J389" s="135"/>
      <c r="K389" s="135"/>
      <c r="L389" s="135"/>
      <c r="M389" s="198">
        <v>32394</v>
      </c>
      <c r="N389" s="199"/>
      <c r="O389" s="200" t="s">
        <v>42</v>
      </c>
      <c r="P389" s="199" t="s">
        <v>229</v>
      </c>
      <c r="Q389" s="201">
        <f>Q390</f>
        <v>800</v>
      </c>
      <c r="R389" s="201">
        <f t="shared" ref="R389:AB389" si="302">R390</f>
        <v>0</v>
      </c>
      <c r="S389" s="201">
        <f t="shared" si="302"/>
        <v>800</v>
      </c>
      <c r="T389" s="201">
        <f t="shared" si="302"/>
        <v>0</v>
      </c>
      <c r="U389" s="201">
        <f t="shared" si="302"/>
        <v>0</v>
      </c>
      <c r="V389" s="201">
        <f t="shared" si="302"/>
        <v>0</v>
      </c>
      <c r="W389" s="201">
        <f t="shared" si="302"/>
        <v>0</v>
      </c>
      <c r="X389" s="201">
        <f t="shared" si="302"/>
        <v>0</v>
      </c>
      <c r="Y389" s="201">
        <f t="shared" si="302"/>
        <v>0</v>
      </c>
      <c r="Z389" s="201">
        <f t="shared" si="302"/>
        <v>800</v>
      </c>
      <c r="AA389" s="201">
        <f t="shared" si="302"/>
        <v>700</v>
      </c>
      <c r="AB389" s="201">
        <f t="shared" si="302"/>
        <v>700</v>
      </c>
      <c r="AC389" s="201"/>
      <c r="AD389" s="201"/>
    </row>
    <row r="390" spans="1:30" s="118" customFormat="1" ht="20.25" hidden="1" customHeight="1" x14ac:dyDescent="0.25">
      <c r="A390" s="187" t="s">
        <v>347</v>
      </c>
      <c r="B390" s="187"/>
      <c r="C390" s="187"/>
      <c r="D390" s="187"/>
      <c r="E390" s="187"/>
      <c r="F390" s="204">
        <f t="shared" si="262"/>
        <v>1600</v>
      </c>
      <c r="G390" s="204">
        <f t="shared" si="263"/>
        <v>0</v>
      </c>
      <c r="H390" s="205">
        <f t="shared" si="264"/>
        <v>2200</v>
      </c>
      <c r="I390" s="136"/>
      <c r="J390" s="136"/>
      <c r="K390" s="135"/>
      <c r="L390" s="135"/>
      <c r="M390" s="11"/>
      <c r="N390" s="175">
        <v>323940</v>
      </c>
      <c r="O390" s="176" t="s">
        <v>42</v>
      </c>
      <c r="P390" s="177" t="s">
        <v>229</v>
      </c>
      <c r="Q390" s="178">
        <v>800</v>
      </c>
      <c r="R390" s="178">
        <f t="shared" ref="R390:AB391" si="303">R391</f>
        <v>0</v>
      </c>
      <c r="S390" s="178">
        <v>800</v>
      </c>
      <c r="T390" s="178"/>
      <c r="U390" s="178"/>
      <c r="V390" s="178"/>
      <c r="W390" s="178"/>
      <c r="X390" s="178"/>
      <c r="Y390" s="178"/>
      <c r="Z390" s="178">
        <v>800</v>
      </c>
      <c r="AA390" s="178">
        <v>700</v>
      </c>
      <c r="AB390" s="178">
        <v>700</v>
      </c>
      <c r="AC390" s="178"/>
      <c r="AD390" s="178"/>
    </row>
    <row r="391" spans="1:30" s="118" customFormat="1" ht="20.25" hidden="1" customHeight="1" x14ac:dyDescent="0.25">
      <c r="A391" s="187" t="s">
        <v>347</v>
      </c>
      <c r="B391" s="187"/>
      <c r="C391" s="187"/>
      <c r="D391" s="187"/>
      <c r="E391" s="202" t="s">
        <v>397</v>
      </c>
      <c r="F391" s="204">
        <f t="shared" si="262"/>
        <v>20000</v>
      </c>
      <c r="G391" s="204">
        <f t="shared" si="263"/>
        <v>0</v>
      </c>
      <c r="H391" s="205">
        <f t="shared" si="264"/>
        <v>21000</v>
      </c>
      <c r="I391" s="128"/>
      <c r="J391" s="135"/>
      <c r="K391" s="135"/>
      <c r="L391" s="135"/>
      <c r="M391" s="198">
        <v>32395</v>
      </c>
      <c r="N391" s="199"/>
      <c r="O391" s="200" t="s">
        <v>42</v>
      </c>
      <c r="P391" s="199" t="s">
        <v>230</v>
      </c>
      <c r="Q391" s="201">
        <f>Q392</f>
        <v>10000</v>
      </c>
      <c r="R391" s="201">
        <f t="shared" si="303"/>
        <v>0</v>
      </c>
      <c r="S391" s="201">
        <f t="shared" si="303"/>
        <v>10000</v>
      </c>
      <c r="T391" s="201">
        <f t="shared" si="303"/>
        <v>0</v>
      </c>
      <c r="U391" s="201">
        <f t="shared" si="303"/>
        <v>0</v>
      </c>
      <c r="V391" s="201">
        <f t="shared" si="303"/>
        <v>0</v>
      </c>
      <c r="W391" s="201">
        <f t="shared" si="303"/>
        <v>0</v>
      </c>
      <c r="X391" s="201">
        <f t="shared" si="303"/>
        <v>0</v>
      </c>
      <c r="Y391" s="201">
        <f t="shared" si="303"/>
        <v>0</v>
      </c>
      <c r="Z391" s="201">
        <f t="shared" si="303"/>
        <v>7000</v>
      </c>
      <c r="AA391" s="201">
        <f t="shared" si="303"/>
        <v>7000</v>
      </c>
      <c r="AB391" s="201">
        <f t="shared" si="303"/>
        <v>7000</v>
      </c>
      <c r="AC391" s="201"/>
      <c r="AD391" s="201"/>
    </row>
    <row r="392" spans="1:30" s="118" customFormat="1" ht="20.25" hidden="1" customHeight="1" x14ac:dyDescent="0.25">
      <c r="A392" s="187" t="s">
        <v>347</v>
      </c>
      <c r="B392" s="187"/>
      <c r="C392" s="187"/>
      <c r="D392" s="187"/>
      <c r="E392" s="187"/>
      <c r="F392" s="204">
        <f t="shared" si="262"/>
        <v>20000</v>
      </c>
      <c r="G392" s="204">
        <f t="shared" si="263"/>
        <v>0</v>
      </c>
      <c r="H392" s="205">
        <f t="shared" si="264"/>
        <v>21000</v>
      </c>
      <c r="I392" s="136"/>
      <c r="J392" s="136"/>
      <c r="K392" s="135"/>
      <c r="L392" s="135"/>
      <c r="M392" s="11"/>
      <c r="N392" s="175">
        <v>323950</v>
      </c>
      <c r="O392" s="176" t="s">
        <v>42</v>
      </c>
      <c r="P392" s="177" t="s">
        <v>230</v>
      </c>
      <c r="Q392" s="178">
        <v>10000</v>
      </c>
      <c r="R392" s="178">
        <f>S392-Q392</f>
        <v>0</v>
      </c>
      <c r="S392" s="178">
        <v>10000</v>
      </c>
      <c r="T392" s="178"/>
      <c r="U392" s="178"/>
      <c r="V392" s="178"/>
      <c r="W392" s="178"/>
      <c r="X392" s="178"/>
      <c r="Y392" s="178"/>
      <c r="Z392" s="178">
        <v>7000</v>
      </c>
      <c r="AA392" s="178">
        <v>7000</v>
      </c>
      <c r="AB392" s="178">
        <v>7000</v>
      </c>
      <c r="AC392" s="178"/>
      <c r="AD392" s="178"/>
    </row>
    <row r="393" spans="1:30" s="118" customFormat="1" ht="20.25" hidden="1" customHeight="1" x14ac:dyDescent="0.25">
      <c r="A393" s="187" t="s">
        <v>347</v>
      </c>
      <c r="B393" s="187"/>
      <c r="C393" s="187"/>
      <c r="D393" s="187"/>
      <c r="E393" s="202" t="s">
        <v>397</v>
      </c>
      <c r="F393" s="204">
        <f t="shared" si="262"/>
        <v>53400</v>
      </c>
      <c r="G393" s="204">
        <f t="shared" si="263"/>
        <v>0</v>
      </c>
      <c r="H393" s="205">
        <f t="shared" si="264"/>
        <v>84400</v>
      </c>
      <c r="I393" s="128"/>
      <c r="J393" s="135"/>
      <c r="K393" s="135"/>
      <c r="L393" s="135"/>
      <c r="M393" s="198">
        <v>32399</v>
      </c>
      <c r="N393" s="199"/>
      <c r="O393" s="200" t="s">
        <v>42</v>
      </c>
      <c r="P393" s="199" t="s">
        <v>231</v>
      </c>
      <c r="Q393" s="201">
        <f>Q394+Q395+Q396+Q397+Q398</f>
        <v>26700</v>
      </c>
      <c r="R393" s="201">
        <f t="shared" ref="R393:AB393" si="304">R394+R395+R396+R397+R398</f>
        <v>0</v>
      </c>
      <c r="S393" s="201">
        <f t="shared" si="304"/>
        <v>26700</v>
      </c>
      <c r="T393" s="201">
        <f t="shared" si="304"/>
        <v>0</v>
      </c>
      <c r="U393" s="201">
        <f t="shared" si="304"/>
        <v>0</v>
      </c>
      <c r="V393" s="201">
        <f t="shared" si="304"/>
        <v>0</v>
      </c>
      <c r="W393" s="201">
        <f t="shared" si="304"/>
        <v>0</v>
      </c>
      <c r="X393" s="201">
        <f t="shared" si="304"/>
        <v>0</v>
      </c>
      <c r="Y393" s="201">
        <f t="shared" si="304"/>
        <v>0</v>
      </c>
      <c r="Z393" s="201">
        <f t="shared" si="304"/>
        <v>26000</v>
      </c>
      <c r="AA393" s="201">
        <f t="shared" si="304"/>
        <v>29200</v>
      </c>
      <c r="AB393" s="201">
        <f t="shared" si="304"/>
        <v>29200</v>
      </c>
      <c r="AC393" s="201"/>
      <c r="AD393" s="201"/>
    </row>
    <row r="394" spans="1:30" s="118" customFormat="1" ht="20.25" hidden="1" customHeight="1" x14ac:dyDescent="0.25">
      <c r="A394" s="187" t="s">
        <v>347</v>
      </c>
      <c r="B394" s="187"/>
      <c r="C394" s="187"/>
      <c r="D394" s="187"/>
      <c r="E394" s="187"/>
      <c r="F394" s="204">
        <f t="shared" si="262"/>
        <v>12000</v>
      </c>
      <c r="G394" s="204">
        <f t="shared" si="263"/>
        <v>0</v>
      </c>
      <c r="H394" s="205">
        <f t="shared" si="264"/>
        <v>44200</v>
      </c>
      <c r="I394" s="136"/>
      <c r="J394" s="136"/>
      <c r="K394" s="135"/>
      <c r="L394" s="135"/>
      <c r="M394" s="11"/>
      <c r="N394" s="175">
        <v>323990</v>
      </c>
      <c r="O394" s="176" t="s">
        <v>42</v>
      </c>
      <c r="P394" s="177" t="s">
        <v>232</v>
      </c>
      <c r="Q394" s="178">
        <v>6000</v>
      </c>
      <c r="R394" s="178">
        <f>S394-Q394</f>
        <v>0</v>
      </c>
      <c r="S394" s="178">
        <v>6000</v>
      </c>
      <c r="T394" s="178"/>
      <c r="U394" s="178"/>
      <c r="V394" s="178"/>
      <c r="W394" s="178"/>
      <c r="X394" s="178"/>
      <c r="Y394" s="178"/>
      <c r="Z394" s="178">
        <v>6000</v>
      </c>
      <c r="AA394" s="178">
        <v>29200</v>
      </c>
      <c r="AB394" s="178">
        <v>9000</v>
      </c>
      <c r="AC394" s="178"/>
      <c r="AD394" s="178"/>
    </row>
    <row r="395" spans="1:30" s="118" customFormat="1" ht="20.25" hidden="1" customHeight="1" x14ac:dyDescent="0.25">
      <c r="A395" s="187" t="s">
        <v>347</v>
      </c>
      <c r="B395" s="187"/>
      <c r="C395" s="187"/>
      <c r="D395" s="187"/>
      <c r="E395" s="187"/>
      <c r="F395" s="204">
        <f t="shared" ref="F395:F458" si="305">+Q395+R395+S395</f>
        <v>12000</v>
      </c>
      <c r="G395" s="204">
        <f t="shared" ref="G395:G458" si="306">+T395+U395+V395+W395+X395+Y395</f>
        <v>0</v>
      </c>
      <c r="H395" s="205">
        <f t="shared" ref="H395:H458" si="307">+Z395+AA395+AB395+AC395+AD395</f>
        <v>13000</v>
      </c>
      <c r="I395" s="136"/>
      <c r="J395" s="136"/>
      <c r="K395" s="135"/>
      <c r="L395" s="135"/>
      <c r="M395" s="11"/>
      <c r="N395" s="175">
        <v>323991</v>
      </c>
      <c r="O395" s="176" t="s">
        <v>42</v>
      </c>
      <c r="P395" s="177" t="s">
        <v>233</v>
      </c>
      <c r="Q395" s="178">
        <v>6000</v>
      </c>
      <c r="R395" s="178">
        <f>S395-Q395</f>
        <v>0</v>
      </c>
      <c r="S395" s="178">
        <v>6000</v>
      </c>
      <c r="T395" s="178"/>
      <c r="U395" s="178"/>
      <c r="V395" s="178"/>
      <c r="W395" s="178"/>
      <c r="X395" s="178"/>
      <c r="Y395" s="178"/>
      <c r="Z395" s="178">
        <v>6000</v>
      </c>
      <c r="AA395" s="178">
        <v>0</v>
      </c>
      <c r="AB395" s="178">
        <v>7000</v>
      </c>
      <c r="AC395" s="178"/>
      <c r="AD395" s="178"/>
    </row>
    <row r="396" spans="1:30" s="118" customFormat="1" ht="20.25" hidden="1" customHeight="1" x14ac:dyDescent="0.25">
      <c r="A396" s="187" t="s">
        <v>347</v>
      </c>
      <c r="B396" s="187"/>
      <c r="C396" s="187"/>
      <c r="D396" s="187"/>
      <c r="E396" s="187"/>
      <c r="F396" s="204">
        <f t="shared" si="305"/>
        <v>8000</v>
      </c>
      <c r="G396" s="204">
        <f t="shared" si="306"/>
        <v>0</v>
      </c>
      <c r="H396" s="205">
        <f t="shared" si="307"/>
        <v>8000</v>
      </c>
      <c r="I396" s="136"/>
      <c r="J396" s="136"/>
      <c r="K396" s="135"/>
      <c r="L396" s="135"/>
      <c r="M396" s="11"/>
      <c r="N396" s="175">
        <v>323992</v>
      </c>
      <c r="O396" s="176" t="s">
        <v>42</v>
      </c>
      <c r="P396" s="177" t="s">
        <v>234</v>
      </c>
      <c r="Q396" s="178">
        <v>4000</v>
      </c>
      <c r="R396" s="178">
        <f>S396-Q396</f>
        <v>0</v>
      </c>
      <c r="S396" s="178">
        <v>4000</v>
      </c>
      <c r="T396" s="178"/>
      <c r="U396" s="178"/>
      <c r="V396" s="178"/>
      <c r="W396" s="178"/>
      <c r="X396" s="178"/>
      <c r="Y396" s="178"/>
      <c r="Z396" s="178">
        <v>4000</v>
      </c>
      <c r="AA396" s="178">
        <v>0</v>
      </c>
      <c r="AB396" s="178">
        <v>4000</v>
      </c>
      <c r="AC396" s="178"/>
      <c r="AD396" s="178"/>
    </row>
    <row r="397" spans="1:30" s="118" customFormat="1" ht="20.25" hidden="1" customHeight="1" x14ac:dyDescent="0.25">
      <c r="A397" s="187" t="s">
        <v>347</v>
      </c>
      <c r="B397" s="187"/>
      <c r="C397" s="187"/>
      <c r="D397" s="187"/>
      <c r="E397" s="187"/>
      <c r="F397" s="204">
        <f t="shared" si="305"/>
        <v>19400</v>
      </c>
      <c r="G397" s="204">
        <f t="shared" si="306"/>
        <v>0</v>
      </c>
      <c r="H397" s="205">
        <f t="shared" si="307"/>
        <v>17000</v>
      </c>
      <c r="I397" s="136"/>
      <c r="J397" s="136"/>
      <c r="K397" s="135"/>
      <c r="L397" s="135"/>
      <c r="M397" s="11"/>
      <c r="N397" s="175">
        <v>323993</v>
      </c>
      <c r="O397" s="176" t="s">
        <v>42</v>
      </c>
      <c r="P397" s="177" t="s">
        <v>235</v>
      </c>
      <c r="Q397" s="178">
        <v>9700</v>
      </c>
      <c r="R397" s="178">
        <f>S397-Q397</f>
        <v>0</v>
      </c>
      <c r="S397" s="178">
        <v>9700</v>
      </c>
      <c r="T397" s="178"/>
      <c r="U397" s="178"/>
      <c r="V397" s="178"/>
      <c r="W397" s="178"/>
      <c r="X397" s="178"/>
      <c r="Y397" s="178"/>
      <c r="Z397" s="178">
        <v>9000</v>
      </c>
      <c r="AA397" s="178">
        <v>0</v>
      </c>
      <c r="AB397" s="178">
        <v>8000</v>
      </c>
      <c r="AC397" s="178"/>
      <c r="AD397" s="178"/>
    </row>
    <row r="398" spans="1:30" s="118" customFormat="1" ht="20.25" hidden="1" customHeight="1" x14ac:dyDescent="0.25">
      <c r="A398" s="187" t="s">
        <v>347</v>
      </c>
      <c r="B398" s="187"/>
      <c r="C398" s="187"/>
      <c r="D398" s="187"/>
      <c r="E398" s="187"/>
      <c r="F398" s="204">
        <f t="shared" si="305"/>
        <v>2000</v>
      </c>
      <c r="G398" s="204">
        <f t="shared" si="306"/>
        <v>0</v>
      </c>
      <c r="H398" s="205">
        <f t="shared" si="307"/>
        <v>2200</v>
      </c>
      <c r="I398" s="136"/>
      <c r="J398" s="136"/>
      <c r="K398" s="135"/>
      <c r="L398" s="135"/>
      <c r="M398" s="11"/>
      <c r="N398" s="175">
        <v>323994</v>
      </c>
      <c r="O398" s="176" t="s">
        <v>42</v>
      </c>
      <c r="P398" s="177" t="s">
        <v>236</v>
      </c>
      <c r="Q398" s="178">
        <v>1000</v>
      </c>
      <c r="R398" s="178">
        <f>S398-Q398</f>
        <v>0</v>
      </c>
      <c r="S398" s="178">
        <v>1000</v>
      </c>
      <c r="T398" s="178"/>
      <c r="U398" s="178"/>
      <c r="V398" s="178"/>
      <c r="W398" s="178"/>
      <c r="X398" s="178"/>
      <c r="Y398" s="178"/>
      <c r="Z398" s="178">
        <v>1000</v>
      </c>
      <c r="AA398" s="178">
        <v>0</v>
      </c>
      <c r="AB398" s="178">
        <v>1200</v>
      </c>
      <c r="AC398" s="178"/>
      <c r="AD398" s="178"/>
    </row>
    <row r="399" spans="1:30" s="218" customFormat="1" ht="20.25" hidden="1" customHeight="1" x14ac:dyDescent="0.25">
      <c r="A399" s="192" t="s">
        <v>347</v>
      </c>
      <c r="B399" s="192"/>
      <c r="C399" s="219" t="s">
        <v>393</v>
      </c>
      <c r="D399" s="219" t="s">
        <v>396</v>
      </c>
      <c r="E399" s="219" t="s">
        <v>397</v>
      </c>
      <c r="F399" s="211">
        <f t="shared" si="305"/>
        <v>0</v>
      </c>
      <c r="G399" s="211">
        <f t="shared" si="306"/>
        <v>0</v>
      </c>
      <c r="H399" s="212">
        <f t="shared" si="307"/>
        <v>0</v>
      </c>
      <c r="I399" s="213"/>
      <c r="J399" s="214"/>
      <c r="K399" s="214">
        <v>324</v>
      </c>
      <c r="L399" s="214"/>
      <c r="M399" s="214"/>
      <c r="N399" s="215"/>
      <c r="O399" s="220" t="s">
        <v>42</v>
      </c>
      <c r="P399" s="216" t="s">
        <v>237</v>
      </c>
      <c r="Q399" s="217">
        <f>+Q400</f>
        <v>0</v>
      </c>
      <c r="R399" s="217">
        <f t="shared" ref="R399:AB401" si="308">+R400</f>
        <v>0</v>
      </c>
      <c r="S399" s="217">
        <f t="shared" si="308"/>
        <v>0</v>
      </c>
      <c r="T399" s="217">
        <f t="shared" si="308"/>
        <v>0</v>
      </c>
      <c r="U399" s="217">
        <f t="shared" si="308"/>
        <v>0</v>
      </c>
      <c r="V399" s="217">
        <f t="shared" si="308"/>
        <v>0</v>
      </c>
      <c r="W399" s="217">
        <f t="shared" si="308"/>
        <v>0</v>
      </c>
      <c r="X399" s="217">
        <f t="shared" si="308"/>
        <v>0</v>
      </c>
      <c r="Y399" s="217">
        <f t="shared" si="308"/>
        <v>0</v>
      </c>
      <c r="Z399" s="217">
        <f t="shared" si="308"/>
        <v>0</v>
      </c>
      <c r="AA399" s="245">
        <f t="shared" si="308"/>
        <v>0</v>
      </c>
      <c r="AB399" s="217">
        <f t="shared" si="308"/>
        <v>0</v>
      </c>
      <c r="AC399" s="217"/>
      <c r="AD399" s="217"/>
    </row>
    <row r="400" spans="1:30" s="118" customFormat="1" ht="20.25" hidden="1" customHeight="1" x14ac:dyDescent="0.25">
      <c r="A400" s="187" t="s">
        <v>347</v>
      </c>
      <c r="B400" s="187"/>
      <c r="C400" s="187"/>
      <c r="D400" s="202" t="s">
        <v>396</v>
      </c>
      <c r="E400" s="202" t="s">
        <v>397</v>
      </c>
      <c r="F400" s="204">
        <f t="shared" si="305"/>
        <v>0</v>
      </c>
      <c r="G400" s="204">
        <f t="shared" si="306"/>
        <v>0</v>
      </c>
      <c r="H400" s="205">
        <f t="shared" si="307"/>
        <v>0</v>
      </c>
      <c r="I400" s="136"/>
      <c r="J400" s="136"/>
      <c r="K400" s="135"/>
      <c r="L400" s="135">
        <v>3241</v>
      </c>
      <c r="M400" s="135"/>
      <c r="N400" s="136"/>
      <c r="O400" s="12" t="s">
        <v>42</v>
      </c>
      <c r="P400" s="131" t="s">
        <v>237</v>
      </c>
      <c r="Q400" s="137">
        <f>+Q401</f>
        <v>0</v>
      </c>
      <c r="R400" s="137">
        <f t="shared" si="308"/>
        <v>0</v>
      </c>
      <c r="S400" s="137">
        <f t="shared" si="308"/>
        <v>0</v>
      </c>
      <c r="T400" s="137">
        <f t="shared" si="308"/>
        <v>0</v>
      </c>
      <c r="U400" s="137">
        <f t="shared" si="308"/>
        <v>0</v>
      </c>
      <c r="V400" s="137">
        <f t="shared" si="308"/>
        <v>0</v>
      </c>
      <c r="W400" s="137">
        <f t="shared" si="308"/>
        <v>0</v>
      </c>
      <c r="X400" s="137">
        <f t="shared" si="308"/>
        <v>0</v>
      </c>
      <c r="Y400" s="137">
        <f t="shared" si="308"/>
        <v>0</v>
      </c>
      <c r="Z400" s="137">
        <f t="shared" si="308"/>
        <v>0</v>
      </c>
      <c r="AA400" s="246">
        <f t="shared" si="308"/>
        <v>0</v>
      </c>
      <c r="AB400" s="137">
        <f t="shared" si="308"/>
        <v>0</v>
      </c>
      <c r="AC400" s="137"/>
      <c r="AD400" s="137"/>
    </row>
    <row r="401" spans="1:30" s="118" customFormat="1" ht="20.25" hidden="1" customHeight="1" x14ac:dyDescent="0.25">
      <c r="A401" s="187" t="s">
        <v>347</v>
      </c>
      <c r="B401" s="187"/>
      <c r="C401" s="187"/>
      <c r="D401" s="187"/>
      <c r="E401" s="202" t="s">
        <v>397</v>
      </c>
      <c r="F401" s="204">
        <f t="shared" si="305"/>
        <v>0</v>
      </c>
      <c r="G401" s="204">
        <f t="shared" si="306"/>
        <v>0</v>
      </c>
      <c r="H401" s="205">
        <f t="shared" si="307"/>
        <v>0</v>
      </c>
      <c r="I401" s="128"/>
      <c r="J401" s="135"/>
      <c r="K401" s="135"/>
      <c r="L401" s="135"/>
      <c r="M401" s="198">
        <v>32412</v>
      </c>
      <c r="N401" s="199"/>
      <c r="O401" s="200" t="s">
        <v>42</v>
      </c>
      <c r="P401" s="199" t="s">
        <v>238</v>
      </c>
      <c r="Q401" s="201">
        <f>+Q402</f>
        <v>0</v>
      </c>
      <c r="R401" s="201">
        <f t="shared" si="308"/>
        <v>0</v>
      </c>
      <c r="S401" s="201">
        <f t="shared" si="308"/>
        <v>0</v>
      </c>
      <c r="T401" s="201">
        <f t="shared" si="308"/>
        <v>0</v>
      </c>
      <c r="U401" s="201">
        <f t="shared" si="308"/>
        <v>0</v>
      </c>
      <c r="V401" s="201">
        <f t="shared" si="308"/>
        <v>0</v>
      </c>
      <c r="W401" s="201">
        <f t="shared" si="308"/>
        <v>0</v>
      </c>
      <c r="X401" s="201">
        <f t="shared" si="308"/>
        <v>0</v>
      </c>
      <c r="Y401" s="201">
        <f t="shared" si="308"/>
        <v>0</v>
      </c>
      <c r="Z401" s="201">
        <f t="shared" si="308"/>
        <v>0</v>
      </c>
      <c r="AA401" s="247">
        <f t="shared" si="308"/>
        <v>0</v>
      </c>
      <c r="AB401" s="201">
        <f t="shared" si="308"/>
        <v>0</v>
      </c>
      <c r="AC401" s="201"/>
      <c r="AD401" s="201"/>
    </row>
    <row r="402" spans="1:30" s="118" customFormat="1" ht="20.25" hidden="1" customHeight="1" x14ac:dyDescent="0.25">
      <c r="A402" s="187" t="s">
        <v>347</v>
      </c>
      <c r="B402" s="187"/>
      <c r="C402" s="187"/>
      <c r="D402" s="187"/>
      <c r="E402" s="187"/>
      <c r="F402" s="204">
        <f t="shared" si="305"/>
        <v>0</v>
      </c>
      <c r="G402" s="204">
        <f t="shared" si="306"/>
        <v>0</v>
      </c>
      <c r="H402" s="205">
        <f t="shared" si="307"/>
        <v>0</v>
      </c>
      <c r="I402" s="136"/>
      <c r="J402" s="136"/>
      <c r="K402" s="135"/>
      <c r="L402" s="135"/>
      <c r="M402" s="11"/>
      <c r="N402" s="175">
        <v>324120</v>
      </c>
      <c r="O402" s="176" t="s">
        <v>42</v>
      </c>
      <c r="P402" s="177" t="s">
        <v>277</v>
      </c>
      <c r="Q402" s="178"/>
      <c r="R402" s="178"/>
      <c r="S402" s="178"/>
      <c r="T402" s="178"/>
      <c r="U402" s="178"/>
      <c r="V402" s="178"/>
      <c r="W402" s="178"/>
      <c r="X402" s="178"/>
      <c r="Y402" s="178"/>
      <c r="Z402" s="178"/>
      <c r="AA402" s="248">
        <f>+Q402</f>
        <v>0</v>
      </c>
      <c r="AB402" s="178"/>
      <c r="AC402" s="178"/>
      <c r="AD402" s="178"/>
    </row>
    <row r="403" spans="1:30" s="218" customFormat="1" ht="20.25" hidden="1" customHeight="1" x14ac:dyDescent="0.25">
      <c r="A403" s="192" t="s">
        <v>347</v>
      </c>
      <c r="B403" s="192"/>
      <c r="C403" s="219" t="s">
        <v>393</v>
      </c>
      <c r="D403" s="219" t="s">
        <v>396</v>
      </c>
      <c r="E403" s="219" t="s">
        <v>397</v>
      </c>
      <c r="F403" s="211">
        <f t="shared" si="305"/>
        <v>8000</v>
      </c>
      <c r="G403" s="211">
        <f t="shared" si="306"/>
        <v>0</v>
      </c>
      <c r="H403" s="212">
        <f t="shared" si="307"/>
        <v>11200</v>
      </c>
      <c r="I403" s="213"/>
      <c r="J403" s="214"/>
      <c r="K403" s="214">
        <v>329</v>
      </c>
      <c r="L403" s="214"/>
      <c r="M403" s="214"/>
      <c r="N403" s="215"/>
      <c r="O403" s="220" t="s">
        <v>42</v>
      </c>
      <c r="P403" s="216" t="s">
        <v>239</v>
      </c>
      <c r="Q403" s="217">
        <f>Q407+Q404+Q412+Q415+Q418+Q424+Q425</f>
        <v>4000</v>
      </c>
      <c r="R403" s="217">
        <f t="shared" ref="R403:AB403" si="309">R407+R404+R412+R415+R418+R424+R425</f>
        <v>0</v>
      </c>
      <c r="S403" s="217">
        <f t="shared" si="309"/>
        <v>4000</v>
      </c>
      <c r="T403" s="217">
        <f t="shared" si="309"/>
        <v>0</v>
      </c>
      <c r="U403" s="217">
        <f t="shared" si="309"/>
        <v>0</v>
      </c>
      <c r="V403" s="217">
        <f t="shared" si="309"/>
        <v>0</v>
      </c>
      <c r="W403" s="217">
        <f t="shared" si="309"/>
        <v>0</v>
      </c>
      <c r="X403" s="217">
        <f t="shared" si="309"/>
        <v>0</v>
      </c>
      <c r="Y403" s="217">
        <f t="shared" si="309"/>
        <v>0</v>
      </c>
      <c r="Z403" s="217">
        <f t="shared" si="309"/>
        <v>3000</v>
      </c>
      <c r="AA403" s="217">
        <f t="shared" si="309"/>
        <v>2100</v>
      </c>
      <c r="AB403" s="217">
        <f t="shared" si="309"/>
        <v>6100</v>
      </c>
      <c r="AC403" s="217"/>
      <c r="AD403" s="217"/>
    </row>
    <row r="404" spans="1:30" s="118" customFormat="1" ht="20.25" hidden="1" customHeight="1" x14ac:dyDescent="0.25">
      <c r="A404" s="187" t="s">
        <v>347</v>
      </c>
      <c r="B404" s="187"/>
      <c r="C404" s="187"/>
      <c r="D404" s="202" t="s">
        <v>396</v>
      </c>
      <c r="E404" s="202" t="s">
        <v>397</v>
      </c>
      <c r="F404" s="204">
        <f t="shared" si="305"/>
        <v>0</v>
      </c>
      <c r="G404" s="204">
        <f t="shared" si="306"/>
        <v>0</v>
      </c>
      <c r="H404" s="205">
        <f t="shared" si="307"/>
        <v>0</v>
      </c>
      <c r="I404" s="136"/>
      <c r="J404" s="136"/>
      <c r="K404" s="135"/>
      <c r="L404" s="135">
        <v>3291</v>
      </c>
      <c r="M404" s="135"/>
      <c r="N404" s="136"/>
      <c r="O404" s="12" t="s">
        <v>42</v>
      </c>
      <c r="P404" s="131" t="s">
        <v>240</v>
      </c>
      <c r="Q404" s="137">
        <f>+Q405</f>
        <v>0</v>
      </c>
      <c r="R404" s="137">
        <f t="shared" ref="R404:AB405" si="310">+R405</f>
        <v>0</v>
      </c>
      <c r="S404" s="137">
        <f t="shared" si="310"/>
        <v>0</v>
      </c>
      <c r="T404" s="137">
        <f t="shared" si="310"/>
        <v>0</v>
      </c>
      <c r="U404" s="137">
        <f t="shared" si="310"/>
        <v>0</v>
      </c>
      <c r="V404" s="137">
        <f t="shared" si="310"/>
        <v>0</v>
      </c>
      <c r="W404" s="137">
        <f t="shared" si="310"/>
        <v>0</v>
      </c>
      <c r="X404" s="137">
        <f t="shared" si="310"/>
        <v>0</v>
      </c>
      <c r="Y404" s="137">
        <f t="shared" si="310"/>
        <v>0</v>
      </c>
      <c r="Z404" s="137">
        <f t="shared" si="310"/>
        <v>0</v>
      </c>
      <c r="AA404" s="137">
        <f t="shared" si="310"/>
        <v>0</v>
      </c>
      <c r="AB404" s="137">
        <f t="shared" si="310"/>
        <v>0</v>
      </c>
      <c r="AC404" s="137"/>
      <c r="AD404" s="137"/>
    </row>
    <row r="405" spans="1:30" s="118" customFormat="1" ht="20.25" hidden="1" customHeight="1" x14ac:dyDescent="0.25">
      <c r="A405" s="187" t="s">
        <v>347</v>
      </c>
      <c r="B405" s="187"/>
      <c r="C405" s="187"/>
      <c r="D405" s="187"/>
      <c r="E405" s="202" t="s">
        <v>397</v>
      </c>
      <c r="F405" s="204">
        <f t="shared" si="305"/>
        <v>0</v>
      </c>
      <c r="G405" s="204">
        <f t="shared" si="306"/>
        <v>0</v>
      </c>
      <c r="H405" s="205">
        <f t="shared" si="307"/>
        <v>0</v>
      </c>
      <c r="I405" s="128"/>
      <c r="J405" s="135"/>
      <c r="K405" s="135"/>
      <c r="L405" s="135"/>
      <c r="M405" s="198">
        <v>32911</v>
      </c>
      <c r="N405" s="199"/>
      <c r="O405" s="200" t="s">
        <v>42</v>
      </c>
      <c r="P405" s="199" t="s">
        <v>241</v>
      </c>
      <c r="Q405" s="201">
        <f>+Q406</f>
        <v>0</v>
      </c>
      <c r="R405" s="201">
        <f t="shared" si="310"/>
        <v>0</v>
      </c>
      <c r="S405" s="201">
        <f t="shared" si="310"/>
        <v>0</v>
      </c>
      <c r="T405" s="201">
        <f t="shared" si="310"/>
        <v>0</v>
      </c>
      <c r="U405" s="201">
        <f t="shared" si="310"/>
        <v>0</v>
      </c>
      <c r="V405" s="201">
        <f t="shared" si="310"/>
        <v>0</v>
      </c>
      <c r="W405" s="201">
        <f t="shared" si="310"/>
        <v>0</v>
      </c>
      <c r="X405" s="201">
        <f t="shared" si="310"/>
        <v>0</v>
      </c>
      <c r="Y405" s="201">
        <f t="shared" si="310"/>
        <v>0</v>
      </c>
      <c r="Z405" s="201">
        <f t="shared" si="310"/>
        <v>0</v>
      </c>
      <c r="AA405" s="201">
        <f t="shared" si="310"/>
        <v>0</v>
      </c>
      <c r="AB405" s="201">
        <f t="shared" si="310"/>
        <v>0</v>
      </c>
      <c r="AC405" s="201"/>
      <c r="AD405" s="201"/>
    </row>
    <row r="406" spans="1:30" s="118" customFormat="1" ht="20.25" hidden="1" customHeight="1" x14ac:dyDescent="0.25">
      <c r="A406" s="187" t="s">
        <v>347</v>
      </c>
      <c r="B406" s="187"/>
      <c r="C406" s="187"/>
      <c r="D406" s="187"/>
      <c r="E406" s="187"/>
      <c r="F406" s="204">
        <f t="shared" si="305"/>
        <v>0</v>
      </c>
      <c r="G406" s="204">
        <f t="shared" si="306"/>
        <v>0</v>
      </c>
      <c r="H406" s="205">
        <f t="shared" si="307"/>
        <v>0</v>
      </c>
      <c r="I406" s="136"/>
      <c r="J406" s="136"/>
      <c r="K406" s="135"/>
      <c r="L406" s="135"/>
      <c r="M406" s="11"/>
      <c r="N406" s="175">
        <v>329110</v>
      </c>
      <c r="O406" s="176" t="s">
        <v>42</v>
      </c>
      <c r="P406" s="177" t="s">
        <v>241</v>
      </c>
      <c r="Q406" s="178"/>
      <c r="R406" s="178"/>
      <c r="S406" s="178"/>
      <c r="T406" s="178"/>
      <c r="U406" s="178"/>
      <c r="V406" s="178"/>
      <c r="W406" s="178"/>
      <c r="X406" s="178"/>
      <c r="Y406" s="178"/>
      <c r="Z406" s="178"/>
      <c r="AA406" s="178">
        <f>+Q406</f>
        <v>0</v>
      </c>
      <c r="AB406" s="178"/>
      <c r="AC406" s="178"/>
      <c r="AD406" s="178"/>
    </row>
    <row r="407" spans="1:30" s="118" customFormat="1" ht="20.25" hidden="1" customHeight="1" x14ac:dyDescent="0.25">
      <c r="A407" s="187" t="s">
        <v>347</v>
      </c>
      <c r="B407" s="187"/>
      <c r="C407" s="187"/>
      <c r="D407" s="202" t="s">
        <v>396</v>
      </c>
      <c r="E407" s="202" t="s">
        <v>397</v>
      </c>
      <c r="F407" s="204">
        <f t="shared" si="305"/>
        <v>8000</v>
      </c>
      <c r="G407" s="204">
        <f t="shared" si="306"/>
        <v>0</v>
      </c>
      <c r="H407" s="205">
        <f t="shared" si="307"/>
        <v>11200</v>
      </c>
      <c r="I407" s="136"/>
      <c r="J407" s="136"/>
      <c r="K407" s="135"/>
      <c r="L407" s="135">
        <v>3292</v>
      </c>
      <c r="M407" s="135"/>
      <c r="N407" s="136"/>
      <c r="O407" s="12" t="s">
        <v>42</v>
      </c>
      <c r="P407" s="131" t="s">
        <v>242</v>
      </c>
      <c r="Q407" s="137">
        <f>Q408+Q410</f>
        <v>4000</v>
      </c>
      <c r="R407" s="137">
        <f t="shared" ref="R407:AB407" si="311">R408+R410</f>
        <v>0</v>
      </c>
      <c r="S407" s="137">
        <f t="shared" si="311"/>
        <v>4000</v>
      </c>
      <c r="T407" s="137">
        <f t="shared" si="311"/>
        <v>0</v>
      </c>
      <c r="U407" s="137">
        <f t="shared" si="311"/>
        <v>0</v>
      </c>
      <c r="V407" s="137">
        <f t="shared" si="311"/>
        <v>0</v>
      </c>
      <c r="W407" s="137">
        <f t="shared" si="311"/>
        <v>0</v>
      </c>
      <c r="X407" s="137">
        <f t="shared" si="311"/>
        <v>0</v>
      </c>
      <c r="Y407" s="137">
        <f t="shared" si="311"/>
        <v>0</v>
      </c>
      <c r="Z407" s="137">
        <f t="shared" si="311"/>
        <v>3000</v>
      </c>
      <c r="AA407" s="137">
        <f t="shared" si="311"/>
        <v>2100</v>
      </c>
      <c r="AB407" s="137">
        <f t="shared" si="311"/>
        <v>6100</v>
      </c>
      <c r="AC407" s="137"/>
      <c r="AD407" s="137"/>
    </row>
    <row r="408" spans="1:30" s="118" customFormat="1" ht="20.25" hidden="1" customHeight="1" x14ac:dyDescent="0.25">
      <c r="A408" s="187" t="s">
        <v>347</v>
      </c>
      <c r="B408" s="187"/>
      <c r="C408" s="187"/>
      <c r="D408" s="187"/>
      <c r="E408" s="202" t="s">
        <v>397</v>
      </c>
      <c r="F408" s="204">
        <f t="shared" si="305"/>
        <v>4000</v>
      </c>
      <c r="G408" s="204">
        <f t="shared" si="306"/>
        <v>0</v>
      </c>
      <c r="H408" s="205">
        <f t="shared" si="307"/>
        <v>6600</v>
      </c>
      <c r="I408" s="128"/>
      <c r="J408" s="135"/>
      <c r="K408" s="135"/>
      <c r="L408" s="135"/>
      <c r="M408" s="198">
        <v>32921</v>
      </c>
      <c r="N408" s="199"/>
      <c r="O408" s="200" t="s">
        <v>42</v>
      </c>
      <c r="P408" s="199" t="s">
        <v>243</v>
      </c>
      <c r="Q408" s="201">
        <f>Q409</f>
        <v>2000</v>
      </c>
      <c r="R408" s="201">
        <f t="shared" ref="R408:AB408" si="312">R409</f>
        <v>0</v>
      </c>
      <c r="S408" s="201">
        <f t="shared" si="312"/>
        <v>2000</v>
      </c>
      <c r="T408" s="201">
        <f t="shared" si="312"/>
        <v>0</v>
      </c>
      <c r="U408" s="201">
        <f t="shared" si="312"/>
        <v>0</v>
      </c>
      <c r="V408" s="201">
        <f t="shared" si="312"/>
        <v>0</v>
      </c>
      <c r="W408" s="201">
        <f t="shared" si="312"/>
        <v>0</v>
      </c>
      <c r="X408" s="201">
        <f t="shared" si="312"/>
        <v>0</v>
      </c>
      <c r="Y408" s="201">
        <f t="shared" si="312"/>
        <v>0</v>
      </c>
      <c r="Z408" s="201">
        <f t="shared" si="312"/>
        <v>1000</v>
      </c>
      <c r="AA408" s="201">
        <f t="shared" si="312"/>
        <v>1300</v>
      </c>
      <c r="AB408" s="201">
        <f t="shared" si="312"/>
        <v>4300</v>
      </c>
      <c r="AC408" s="201"/>
      <c r="AD408" s="201"/>
    </row>
    <row r="409" spans="1:30" s="118" customFormat="1" ht="20.25" hidden="1" customHeight="1" x14ac:dyDescent="0.25">
      <c r="A409" s="187" t="s">
        <v>347</v>
      </c>
      <c r="B409" s="187"/>
      <c r="C409" s="187"/>
      <c r="D409" s="187"/>
      <c r="E409" s="187"/>
      <c r="F409" s="204">
        <f t="shared" si="305"/>
        <v>4000</v>
      </c>
      <c r="G409" s="204">
        <f t="shared" si="306"/>
        <v>0</v>
      </c>
      <c r="H409" s="205">
        <f t="shared" si="307"/>
        <v>6600</v>
      </c>
      <c r="I409" s="136"/>
      <c r="J409" s="136"/>
      <c r="K409" s="135"/>
      <c r="L409" s="135"/>
      <c r="M409" s="11"/>
      <c r="N409" s="175">
        <v>329210</v>
      </c>
      <c r="O409" s="176" t="s">
        <v>42</v>
      </c>
      <c r="P409" s="177" t="s">
        <v>243</v>
      </c>
      <c r="Q409" s="178">
        <v>2000</v>
      </c>
      <c r="R409" s="178">
        <f>S409-Q409</f>
        <v>0</v>
      </c>
      <c r="S409" s="178">
        <v>2000</v>
      </c>
      <c r="T409" s="178"/>
      <c r="U409" s="178"/>
      <c r="V409" s="178"/>
      <c r="W409" s="178"/>
      <c r="X409" s="178"/>
      <c r="Y409" s="178"/>
      <c r="Z409" s="178">
        <v>1000</v>
      </c>
      <c r="AA409" s="178">
        <v>1300</v>
      </c>
      <c r="AB409" s="178">
        <f>1300+3000</f>
        <v>4300</v>
      </c>
      <c r="AC409" s="178"/>
      <c r="AD409" s="178"/>
    </row>
    <row r="410" spans="1:30" s="118" customFormat="1" ht="20.25" hidden="1" customHeight="1" x14ac:dyDescent="0.25">
      <c r="A410" s="187" t="s">
        <v>347</v>
      </c>
      <c r="B410" s="187"/>
      <c r="C410" s="187"/>
      <c r="D410" s="187"/>
      <c r="E410" s="202" t="s">
        <v>397</v>
      </c>
      <c r="F410" s="204">
        <f t="shared" si="305"/>
        <v>4000</v>
      </c>
      <c r="G410" s="204">
        <f t="shared" si="306"/>
        <v>0</v>
      </c>
      <c r="H410" s="205">
        <f t="shared" si="307"/>
        <v>4600</v>
      </c>
      <c r="I410" s="128"/>
      <c r="J410" s="135"/>
      <c r="K410" s="135"/>
      <c r="L410" s="135"/>
      <c r="M410" s="198">
        <v>32923</v>
      </c>
      <c r="N410" s="199"/>
      <c r="O410" s="200" t="s">
        <v>42</v>
      </c>
      <c r="P410" s="199" t="s">
        <v>245</v>
      </c>
      <c r="Q410" s="201">
        <f>Q411</f>
        <v>2000</v>
      </c>
      <c r="R410" s="201">
        <f t="shared" ref="R410:AB410" si="313">R411</f>
        <v>0</v>
      </c>
      <c r="S410" s="201">
        <f t="shared" si="313"/>
        <v>2000</v>
      </c>
      <c r="T410" s="201">
        <f t="shared" si="313"/>
        <v>0</v>
      </c>
      <c r="U410" s="201">
        <f t="shared" si="313"/>
        <v>0</v>
      </c>
      <c r="V410" s="201">
        <f t="shared" si="313"/>
        <v>0</v>
      </c>
      <c r="W410" s="201">
        <f t="shared" si="313"/>
        <v>0</v>
      </c>
      <c r="X410" s="201">
        <f t="shared" si="313"/>
        <v>0</v>
      </c>
      <c r="Y410" s="201">
        <f t="shared" si="313"/>
        <v>0</v>
      </c>
      <c r="Z410" s="201">
        <f t="shared" si="313"/>
        <v>2000</v>
      </c>
      <c r="AA410" s="201">
        <f t="shared" si="313"/>
        <v>800</v>
      </c>
      <c r="AB410" s="201">
        <f t="shared" si="313"/>
        <v>1800</v>
      </c>
      <c r="AC410" s="201"/>
      <c r="AD410" s="201"/>
    </row>
    <row r="411" spans="1:30" s="118" customFormat="1" ht="20.25" hidden="1" customHeight="1" x14ac:dyDescent="0.25">
      <c r="A411" s="187" t="s">
        <v>347</v>
      </c>
      <c r="B411" s="187"/>
      <c r="C411" s="187"/>
      <c r="D411" s="187"/>
      <c r="E411" s="187"/>
      <c r="F411" s="204">
        <f t="shared" si="305"/>
        <v>4000</v>
      </c>
      <c r="G411" s="204">
        <f t="shared" si="306"/>
        <v>0</v>
      </c>
      <c r="H411" s="205">
        <f t="shared" si="307"/>
        <v>4600</v>
      </c>
      <c r="I411" s="136"/>
      <c r="J411" s="136"/>
      <c r="K411" s="135"/>
      <c r="L411" s="135"/>
      <c r="M411" s="11"/>
      <c r="N411" s="175">
        <v>329230</v>
      </c>
      <c r="O411" s="176" t="s">
        <v>42</v>
      </c>
      <c r="P411" s="177" t="s">
        <v>245</v>
      </c>
      <c r="Q411" s="178">
        <v>2000</v>
      </c>
      <c r="R411" s="178">
        <f>S411-Q411</f>
        <v>0</v>
      </c>
      <c r="S411" s="178">
        <v>2000</v>
      </c>
      <c r="T411" s="178"/>
      <c r="U411" s="178"/>
      <c r="V411" s="178"/>
      <c r="W411" s="178"/>
      <c r="X411" s="178"/>
      <c r="Y411" s="178"/>
      <c r="Z411" s="178">
        <v>2000</v>
      </c>
      <c r="AA411" s="178">
        <v>800</v>
      </c>
      <c r="AB411" s="178">
        <v>1800</v>
      </c>
      <c r="AC411" s="178"/>
      <c r="AD411" s="178"/>
    </row>
    <row r="412" spans="1:30" s="118" customFormat="1" ht="20.25" hidden="1" customHeight="1" x14ac:dyDescent="0.25">
      <c r="A412" s="187" t="s">
        <v>347</v>
      </c>
      <c r="B412" s="187"/>
      <c r="C412" s="187"/>
      <c r="D412" s="202" t="s">
        <v>396</v>
      </c>
      <c r="E412" s="202" t="s">
        <v>397</v>
      </c>
      <c r="F412" s="204">
        <f t="shared" si="305"/>
        <v>0</v>
      </c>
      <c r="G412" s="204">
        <f t="shared" si="306"/>
        <v>0</v>
      </c>
      <c r="H412" s="205">
        <f t="shared" si="307"/>
        <v>0</v>
      </c>
      <c r="I412" s="136"/>
      <c r="J412" s="136"/>
      <c r="K412" s="135"/>
      <c r="L412" s="135">
        <v>3293</v>
      </c>
      <c r="M412" s="135"/>
      <c r="N412" s="136"/>
      <c r="O412" s="12" t="s">
        <v>42</v>
      </c>
      <c r="P412" s="131" t="s">
        <v>246</v>
      </c>
      <c r="Q412" s="137">
        <f>+Q413</f>
        <v>0</v>
      </c>
      <c r="R412" s="137">
        <f t="shared" ref="R412:AD413" si="314">+R413</f>
        <v>0</v>
      </c>
      <c r="S412" s="137">
        <f t="shared" si="314"/>
        <v>0</v>
      </c>
      <c r="T412" s="137">
        <f t="shared" si="314"/>
        <v>0</v>
      </c>
      <c r="U412" s="137">
        <f t="shared" si="314"/>
        <v>0</v>
      </c>
      <c r="V412" s="137">
        <f t="shared" si="314"/>
        <v>0</v>
      </c>
      <c r="W412" s="137">
        <f t="shared" si="314"/>
        <v>0</v>
      </c>
      <c r="X412" s="137">
        <f t="shared" si="314"/>
        <v>0</v>
      </c>
      <c r="Y412" s="137">
        <f t="shared" si="314"/>
        <v>0</v>
      </c>
      <c r="Z412" s="137">
        <f t="shared" si="314"/>
        <v>0</v>
      </c>
      <c r="AA412" s="137">
        <f t="shared" si="314"/>
        <v>0</v>
      </c>
      <c r="AB412" s="137">
        <f t="shared" si="314"/>
        <v>0</v>
      </c>
      <c r="AC412" s="137">
        <f t="shared" si="314"/>
        <v>0</v>
      </c>
      <c r="AD412" s="137">
        <f t="shared" si="314"/>
        <v>0</v>
      </c>
    </row>
    <row r="413" spans="1:30" s="118" customFormat="1" ht="20.25" hidden="1" customHeight="1" x14ac:dyDescent="0.25">
      <c r="A413" s="187" t="s">
        <v>347</v>
      </c>
      <c r="B413" s="187"/>
      <c r="C413" s="187"/>
      <c r="D413" s="187"/>
      <c r="E413" s="202" t="s">
        <v>397</v>
      </c>
      <c r="F413" s="204">
        <f t="shared" si="305"/>
        <v>0</v>
      </c>
      <c r="G413" s="204">
        <f t="shared" si="306"/>
        <v>0</v>
      </c>
      <c r="H413" s="205">
        <f t="shared" si="307"/>
        <v>0</v>
      </c>
      <c r="I413" s="128"/>
      <c r="J413" s="135"/>
      <c r="K413" s="135"/>
      <c r="L413" s="135"/>
      <c r="M413" s="198">
        <v>32931</v>
      </c>
      <c r="N413" s="199"/>
      <c r="O413" s="200" t="s">
        <v>42</v>
      </c>
      <c r="P413" s="199" t="s">
        <v>246</v>
      </c>
      <c r="Q413" s="201">
        <f>+Q414</f>
        <v>0</v>
      </c>
      <c r="R413" s="201">
        <f t="shared" si="314"/>
        <v>0</v>
      </c>
      <c r="S413" s="201">
        <f t="shared" si="314"/>
        <v>0</v>
      </c>
      <c r="T413" s="201">
        <f t="shared" si="314"/>
        <v>0</v>
      </c>
      <c r="U413" s="201">
        <f t="shared" si="314"/>
        <v>0</v>
      </c>
      <c r="V413" s="201">
        <f t="shared" si="314"/>
        <v>0</v>
      </c>
      <c r="W413" s="201">
        <f t="shared" si="314"/>
        <v>0</v>
      </c>
      <c r="X413" s="201">
        <f t="shared" si="314"/>
        <v>0</v>
      </c>
      <c r="Y413" s="201">
        <f t="shared" si="314"/>
        <v>0</v>
      </c>
      <c r="Z413" s="201">
        <f t="shared" si="314"/>
        <v>0</v>
      </c>
      <c r="AA413" s="201">
        <f t="shared" si="314"/>
        <v>0</v>
      </c>
      <c r="AB413" s="201">
        <f t="shared" si="314"/>
        <v>0</v>
      </c>
      <c r="AC413" s="201">
        <f t="shared" si="314"/>
        <v>0</v>
      </c>
      <c r="AD413" s="201">
        <f t="shared" si="314"/>
        <v>0</v>
      </c>
    </row>
    <row r="414" spans="1:30" s="118" customFormat="1" ht="20.25" hidden="1" customHeight="1" x14ac:dyDescent="0.25">
      <c r="A414" s="187" t="s">
        <v>347</v>
      </c>
      <c r="B414" s="187"/>
      <c r="C414" s="187"/>
      <c r="D414" s="187"/>
      <c r="E414" s="187"/>
      <c r="F414" s="204">
        <f t="shared" si="305"/>
        <v>0</v>
      </c>
      <c r="G414" s="204">
        <f t="shared" si="306"/>
        <v>0</v>
      </c>
      <c r="H414" s="205">
        <f t="shared" si="307"/>
        <v>0</v>
      </c>
      <c r="I414" s="136"/>
      <c r="J414" s="136"/>
      <c r="K414" s="135"/>
      <c r="L414" s="135"/>
      <c r="M414" s="11"/>
      <c r="N414" s="175">
        <v>329310</v>
      </c>
      <c r="O414" s="176" t="s">
        <v>42</v>
      </c>
      <c r="P414" s="177" t="s">
        <v>246</v>
      </c>
      <c r="Q414" s="178"/>
      <c r="R414" s="178"/>
      <c r="S414" s="178"/>
      <c r="T414" s="178"/>
      <c r="U414" s="178"/>
      <c r="V414" s="178"/>
      <c r="W414" s="178"/>
      <c r="X414" s="178"/>
      <c r="Y414" s="178"/>
      <c r="Z414" s="178"/>
      <c r="AA414" s="178">
        <f>+Q414</f>
        <v>0</v>
      </c>
      <c r="AB414" s="178"/>
      <c r="AC414" s="178"/>
      <c r="AD414" s="178"/>
    </row>
    <row r="415" spans="1:30" s="118" customFormat="1" ht="20.25" hidden="1" customHeight="1" x14ac:dyDescent="0.25">
      <c r="A415" s="187" t="s">
        <v>347</v>
      </c>
      <c r="B415" s="187"/>
      <c r="C415" s="187"/>
      <c r="D415" s="202" t="s">
        <v>396</v>
      </c>
      <c r="E415" s="202" t="s">
        <v>397</v>
      </c>
      <c r="F415" s="204">
        <f t="shared" si="305"/>
        <v>0</v>
      </c>
      <c r="G415" s="204">
        <f t="shared" si="306"/>
        <v>0</v>
      </c>
      <c r="H415" s="205">
        <f t="shared" si="307"/>
        <v>0</v>
      </c>
      <c r="I415" s="136"/>
      <c r="J415" s="136"/>
      <c r="K415" s="135"/>
      <c r="L415" s="135">
        <v>3294</v>
      </c>
      <c r="M415" s="135"/>
      <c r="N415" s="136"/>
      <c r="O415" s="12" t="s">
        <v>42</v>
      </c>
      <c r="P415" s="131" t="s">
        <v>247</v>
      </c>
      <c r="Q415" s="137">
        <f>+Q416</f>
        <v>0</v>
      </c>
      <c r="R415" s="137">
        <f t="shared" ref="R415:AD416" si="315">+R416</f>
        <v>0</v>
      </c>
      <c r="S415" s="137">
        <f t="shared" si="315"/>
        <v>0</v>
      </c>
      <c r="T415" s="137">
        <f t="shared" si="315"/>
        <v>0</v>
      </c>
      <c r="U415" s="137">
        <f t="shared" si="315"/>
        <v>0</v>
      </c>
      <c r="V415" s="137">
        <f t="shared" si="315"/>
        <v>0</v>
      </c>
      <c r="W415" s="137">
        <f t="shared" si="315"/>
        <v>0</v>
      </c>
      <c r="X415" s="137">
        <f t="shared" si="315"/>
        <v>0</v>
      </c>
      <c r="Y415" s="137">
        <f t="shared" si="315"/>
        <v>0</v>
      </c>
      <c r="Z415" s="137">
        <f t="shared" si="315"/>
        <v>0</v>
      </c>
      <c r="AA415" s="137">
        <f t="shared" si="315"/>
        <v>0</v>
      </c>
      <c r="AB415" s="137">
        <f t="shared" si="315"/>
        <v>0</v>
      </c>
      <c r="AC415" s="137">
        <f t="shared" si="315"/>
        <v>0</v>
      </c>
      <c r="AD415" s="137">
        <f t="shared" si="315"/>
        <v>0</v>
      </c>
    </row>
    <row r="416" spans="1:30" s="118" customFormat="1" ht="20.25" hidden="1" customHeight="1" x14ac:dyDescent="0.25">
      <c r="A416" s="187" t="s">
        <v>347</v>
      </c>
      <c r="B416" s="187"/>
      <c r="C416" s="187"/>
      <c r="D416" s="187"/>
      <c r="E416" s="202" t="s">
        <v>397</v>
      </c>
      <c r="F416" s="204">
        <f t="shared" si="305"/>
        <v>0</v>
      </c>
      <c r="G416" s="204">
        <f t="shared" si="306"/>
        <v>0</v>
      </c>
      <c r="H416" s="205">
        <f t="shared" si="307"/>
        <v>0</v>
      </c>
      <c r="I416" s="128"/>
      <c r="J416" s="135"/>
      <c r="K416" s="135"/>
      <c r="L416" s="135"/>
      <c r="M416" s="198">
        <v>32941</v>
      </c>
      <c r="N416" s="199"/>
      <c r="O416" s="200" t="s">
        <v>42</v>
      </c>
      <c r="P416" s="199" t="s">
        <v>248</v>
      </c>
      <c r="Q416" s="201">
        <f>+Q417</f>
        <v>0</v>
      </c>
      <c r="R416" s="201">
        <f t="shared" si="315"/>
        <v>0</v>
      </c>
      <c r="S416" s="201">
        <f t="shared" si="315"/>
        <v>0</v>
      </c>
      <c r="T416" s="201">
        <f t="shared" si="315"/>
        <v>0</v>
      </c>
      <c r="U416" s="201">
        <f t="shared" si="315"/>
        <v>0</v>
      </c>
      <c r="V416" s="201">
        <f t="shared" si="315"/>
        <v>0</v>
      </c>
      <c r="W416" s="201">
        <f t="shared" si="315"/>
        <v>0</v>
      </c>
      <c r="X416" s="201">
        <f t="shared" si="315"/>
        <v>0</v>
      </c>
      <c r="Y416" s="201">
        <f t="shared" si="315"/>
        <v>0</v>
      </c>
      <c r="Z416" s="201">
        <f t="shared" si="315"/>
        <v>0</v>
      </c>
      <c r="AA416" s="201">
        <f t="shared" si="315"/>
        <v>0</v>
      </c>
      <c r="AB416" s="201">
        <f t="shared" si="315"/>
        <v>0</v>
      </c>
      <c r="AC416" s="201">
        <f t="shared" si="315"/>
        <v>0</v>
      </c>
      <c r="AD416" s="201">
        <f t="shared" si="315"/>
        <v>0</v>
      </c>
    </row>
    <row r="417" spans="1:30" s="118" customFormat="1" ht="20.25" hidden="1" customHeight="1" x14ac:dyDescent="0.25">
      <c r="A417" s="187" t="s">
        <v>347</v>
      </c>
      <c r="B417" s="187"/>
      <c r="C417" s="187"/>
      <c r="D417" s="187"/>
      <c r="E417" s="187"/>
      <c r="F417" s="204">
        <f t="shared" si="305"/>
        <v>0</v>
      </c>
      <c r="G417" s="204">
        <f t="shared" si="306"/>
        <v>0</v>
      </c>
      <c r="H417" s="205">
        <f t="shared" si="307"/>
        <v>0</v>
      </c>
      <c r="I417" s="136"/>
      <c r="J417" s="136"/>
      <c r="K417" s="135"/>
      <c r="L417" s="135"/>
      <c r="M417" s="11"/>
      <c r="N417" s="175">
        <v>329410</v>
      </c>
      <c r="O417" s="176" t="s">
        <v>42</v>
      </c>
      <c r="P417" s="177" t="s">
        <v>248</v>
      </c>
      <c r="Q417" s="178"/>
      <c r="R417" s="178"/>
      <c r="S417" s="178"/>
      <c r="T417" s="178"/>
      <c r="U417" s="178"/>
      <c r="V417" s="178"/>
      <c r="W417" s="178"/>
      <c r="X417" s="178"/>
      <c r="Y417" s="178"/>
      <c r="Z417" s="178"/>
      <c r="AA417" s="178">
        <f>+Q417</f>
        <v>0</v>
      </c>
      <c r="AB417" s="178"/>
      <c r="AC417" s="178"/>
      <c r="AD417" s="178"/>
    </row>
    <row r="418" spans="1:30" s="118" customFormat="1" ht="20.25" hidden="1" customHeight="1" x14ac:dyDescent="0.25">
      <c r="A418" s="187" t="s">
        <v>347</v>
      </c>
      <c r="B418" s="187"/>
      <c r="C418" s="187"/>
      <c r="D418" s="202" t="s">
        <v>396</v>
      </c>
      <c r="E418" s="202" t="s">
        <v>397</v>
      </c>
      <c r="F418" s="204">
        <f t="shared" si="305"/>
        <v>0</v>
      </c>
      <c r="G418" s="204">
        <f t="shared" si="306"/>
        <v>0</v>
      </c>
      <c r="H418" s="205">
        <f t="shared" si="307"/>
        <v>0</v>
      </c>
      <c r="I418" s="136"/>
      <c r="J418" s="136"/>
      <c r="K418" s="135"/>
      <c r="L418" s="135">
        <v>3295</v>
      </c>
      <c r="M418" s="135"/>
      <c r="N418" s="136"/>
      <c r="O418" s="12" t="s">
        <v>42</v>
      </c>
      <c r="P418" s="131" t="s">
        <v>249</v>
      </c>
      <c r="Q418" s="137">
        <f>+Q419+Q421</f>
        <v>0</v>
      </c>
      <c r="R418" s="137">
        <f t="shared" ref="R418:AB418" si="316">+R419+R421</f>
        <v>0</v>
      </c>
      <c r="S418" s="137">
        <f t="shared" si="316"/>
        <v>0</v>
      </c>
      <c r="T418" s="137">
        <f t="shared" si="316"/>
        <v>0</v>
      </c>
      <c r="U418" s="137">
        <f t="shared" si="316"/>
        <v>0</v>
      </c>
      <c r="V418" s="137">
        <f t="shared" si="316"/>
        <v>0</v>
      </c>
      <c r="W418" s="137">
        <f t="shared" si="316"/>
        <v>0</v>
      </c>
      <c r="X418" s="137">
        <f t="shared" si="316"/>
        <v>0</v>
      </c>
      <c r="Y418" s="137">
        <f t="shared" si="316"/>
        <v>0</v>
      </c>
      <c r="Z418" s="137">
        <f t="shared" si="316"/>
        <v>0</v>
      </c>
      <c r="AA418" s="137">
        <f t="shared" si="316"/>
        <v>0</v>
      </c>
      <c r="AB418" s="137">
        <f t="shared" si="316"/>
        <v>0</v>
      </c>
      <c r="AC418" s="137">
        <f t="shared" ref="AC418:AD418" si="317">+AC419+AC421</f>
        <v>0</v>
      </c>
      <c r="AD418" s="137">
        <f t="shared" si="317"/>
        <v>0</v>
      </c>
    </row>
    <row r="419" spans="1:30" s="118" customFormat="1" ht="20.25" hidden="1" customHeight="1" x14ac:dyDescent="0.25">
      <c r="A419" s="187" t="s">
        <v>347</v>
      </c>
      <c r="B419" s="187"/>
      <c r="C419" s="187"/>
      <c r="D419" s="187"/>
      <c r="E419" s="202" t="s">
        <v>397</v>
      </c>
      <c r="F419" s="204">
        <f t="shared" si="305"/>
        <v>0</v>
      </c>
      <c r="G419" s="204">
        <f t="shared" si="306"/>
        <v>0</v>
      </c>
      <c r="H419" s="205">
        <f t="shared" si="307"/>
        <v>0</v>
      </c>
      <c r="I419" s="128"/>
      <c r="J419" s="135"/>
      <c r="K419" s="135"/>
      <c r="L419" s="135"/>
      <c r="M419" s="198">
        <v>32955</v>
      </c>
      <c r="N419" s="199"/>
      <c r="O419" s="200" t="s">
        <v>42</v>
      </c>
      <c r="P419" s="199" t="s">
        <v>251</v>
      </c>
      <c r="Q419" s="201">
        <f>+Q420</f>
        <v>0</v>
      </c>
      <c r="R419" s="201">
        <f t="shared" ref="R419:AD419" si="318">+R420</f>
        <v>0</v>
      </c>
      <c r="S419" s="201">
        <f t="shared" si="318"/>
        <v>0</v>
      </c>
      <c r="T419" s="201">
        <f t="shared" si="318"/>
        <v>0</v>
      </c>
      <c r="U419" s="201">
        <f t="shared" si="318"/>
        <v>0</v>
      </c>
      <c r="V419" s="201">
        <f t="shared" si="318"/>
        <v>0</v>
      </c>
      <c r="W419" s="201">
        <f t="shared" si="318"/>
        <v>0</v>
      </c>
      <c r="X419" s="201">
        <f t="shared" si="318"/>
        <v>0</v>
      </c>
      <c r="Y419" s="201">
        <f t="shared" si="318"/>
        <v>0</v>
      </c>
      <c r="Z419" s="201">
        <f t="shared" si="318"/>
        <v>0</v>
      </c>
      <c r="AA419" s="201">
        <f t="shared" si="318"/>
        <v>0</v>
      </c>
      <c r="AB419" s="201">
        <f t="shared" si="318"/>
        <v>0</v>
      </c>
      <c r="AC419" s="201">
        <f t="shared" si="318"/>
        <v>0</v>
      </c>
      <c r="AD419" s="201">
        <f t="shared" si="318"/>
        <v>0</v>
      </c>
    </row>
    <row r="420" spans="1:30" s="118" customFormat="1" ht="20.25" hidden="1" customHeight="1" x14ac:dyDescent="0.25">
      <c r="A420" s="187" t="s">
        <v>347</v>
      </c>
      <c r="B420" s="187"/>
      <c r="C420" s="187"/>
      <c r="D420" s="187"/>
      <c r="E420" s="187"/>
      <c r="F420" s="204">
        <f t="shared" si="305"/>
        <v>0</v>
      </c>
      <c r="G420" s="204">
        <f t="shared" si="306"/>
        <v>0</v>
      </c>
      <c r="H420" s="205">
        <f t="shared" si="307"/>
        <v>0</v>
      </c>
      <c r="I420" s="136"/>
      <c r="J420" s="136"/>
      <c r="K420" s="135"/>
      <c r="L420" s="135"/>
      <c r="M420" s="11"/>
      <c r="N420" s="175">
        <v>329550</v>
      </c>
      <c r="O420" s="176" t="s">
        <v>42</v>
      </c>
      <c r="P420" s="177" t="s">
        <v>251</v>
      </c>
      <c r="Q420" s="178"/>
      <c r="R420" s="178"/>
      <c r="S420" s="178"/>
      <c r="T420" s="178"/>
      <c r="U420" s="178"/>
      <c r="V420" s="178"/>
      <c r="W420" s="178"/>
      <c r="X420" s="178"/>
      <c r="Y420" s="178"/>
      <c r="Z420" s="178"/>
      <c r="AA420" s="178">
        <f>+Q420</f>
        <v>0</v>
      </c>
      <c r="AB420" s="178"/>
      <c r="AC420" s="178"/>
      <c r="AD420" s="178"/>
    </row>
    <row r="421" spans="1:30" s="118" customFormat="1" ht="20.25" hidden="1" customHeight="1" x14ac:dyDescent="0.25">
      <c r="A421" s="187" t="s">
        <v>347</v>
      </c>
      <c r="B421" s="187"/>
      <c r="C421" s="187"/>
      <c r="D421" s="187"/>
      <c r="E421" s="202" t="s">
        <v>397</v>
      </c>
      <c r="F421" s="204">
        <f t="shared" si="305"/>
        <v>0</v>
      </c>
      <c r="G421" s="204">
        <f t="shared" si="306"/>
        <v>0</v>
      </c>
      <c r="H421" s="205">
        <f t="shared" si="307"/>
        <v>0</v>
      </c>
      <c r="I421" s="128"/>
      <c r="J421" s="135"/>
      <c r="K421" s="135"/>
      <c r="L421" s="135"/>
      <c r="M421" s="198">
        <v>32959</v>
      </c>
      <c r="N421" s="199"/>
      <c r="O421" s="200" t="s">
        <v>42</v>
      </c>
      <c r="P421" s="199" t="s">
        <v>252</v>
      </c>
      <c r="Q421" s="201">
        <f>+Q422+Q423</f>
        <v>0</v>
      </c>
      <c r="R421" s="201">
        <f t="shared" ref="R421:AB421" si="319">+R422+R423</f>
        <v>0</v>
      </c>
      <c r="S421" s="201">
        <f t="shared" si="319"/>
        <v>0</v>
      </c>
      <c r="T421" s="201">
        <f t="shared" si="319"/>
        <v>0</v>
      </c>
      <c r="U421" s="201">
        <f t="shared" si="319"/>
        <v>0</v>
      </c>
      <c r="V421" s="201">
        <f t="shared" si="319"/>
        <v>0</v>
      </c>
      <c r="W421" s="201">
        <f t="shared" si="319"/>
        <v>0</v>
      </c>
      <c r="X421" s="201">
        <f t="shared" si="319"/>
        <v>0</v>
      </c>
      <c r="Y421" s="201">
        <f t="shared" si="319"/>
        <v>0</v>
      </c>
      <c r="Z421" s="201">
        <f t="shared" si="319"/>
        <v>0</v>
      </c>
      <c r="AA421" s="201">
        <f t="shared" si="319"/>
        <v>0</v>
      </c>
      <c r="AB421" s="201">
        <f t="shared" si="319"/>
        <v>0</v>
      </c>
      <c r="AC421" s="201">
        <f t="shared" ref="AC421:AD421" si="320">+AC422+AC423</f>
        <v>0</v>
      </c>
      <c r="AD421" s="201">
        <f t="shared" si="320"/>
        <v>0</v>
      </c>
    </row>
    <row r="422" spans="1:30" s="118" customFormat="1" ht="20.25" hidden="1" customHeight="1" x14ac:dyDescent="0.25">
      <c r="A422" s="187" t="s">
        <v>347</v>
      </c>
      <c r="B422" s="187"/>
      <c r="C422" s="187"/>
      <c r="D422" s="187"/>
      <c r="E422" s="187"/>
      <c r="F422" s="204">
        <f t="shared" si="305"/>
        <v>0</v>
      </c>
      <c r="G422" s="204">
        <f t="shared" si="306"/>
        <v>0</v>
      </c>
      <c r="H422" s="205">
        <f t="shared" si="307"/>
        <v>0</v>
      </c>
      <c r="I422" s="136"/>
      <c r="J422" s="136"/>
      <c r="K422" s="135"/>
      <c r="L422" s="135"/>
      <c r="M422" s="11"/>
      <c r="N422" s="175">
        <v>329590</v>
      </c>
      <c r="O422" s="176" t="s">
        <v>42</v>
      </c>
      <c r="P422" s="177" t="s">
        <v>253</v>
      </c>
      <c r="Q422" s="178"/>
      <c r="R422" s="178"/>
      <c r="S422" s="178"/>
      <c r="T422" s="178"/>
      <c r="U422" s="178"/>
      <c r="V422" s="178"/>
      <c r="W422" s="178"/>
      <c r="X422" s="178"/>
      <c r="Y422" s="178"/>
      <c r="Z422" s="178"/>
      <c r="AA422" s="178">
        <f t="shared" ref="AA422:AA423" si="321">+Q422</f>
        <v>0</v>
      </c>
      <c r="AB422" s="178"/>
      <c r="AC422" s="178"/>
      <c r="AD422" s="178"/>
    </row>
    <row r="423" spans="1:30" s="118" customFormat="1" ht="20.25" hidden="1" customHeight="1" x14ac:dyDescent="0.25">
      <c r="A423" s="187" t="s">
        <v>347</v>
      </c>
      <c r="B423" s="187"/>
      <c r="C423" s="187"/>
      <c r="D423" s="187"/>
      <c r="E423" s="187"/>
      <c r="F423" s="204">
        <f t="shared" si="305"/>
        <v>0</v>
      </c>
      <c r="G423" s="204">
        <f t="shared" si="306"/>
        <v>0</v>
      </c>
      <c r="H423" s="205">
        <f t="shared" si="307"/>
        <v>0</v>
      </c>
      <c r="I423" s="136"/>
      <c r="J423" s="136"/>
      <c r="K423" s="135"/>
      <c r="L423" s="135"/>
      <c r="M423" s="11"/>
      <c r="N423" s="175">
        <v>329591</v>
      </c>
      <c r="O423" s="176" t="s">
        <v>42</v>
      </c>
      <c r="P423" s="177" t="s">
        <v>278</v>
      </c>
      <c r="Q423" s="178"/>
      <c r="R423" s="178"/>
      <c r="S423" s="178"/>
      <c r="T423" s="178"/>
      <c r="U423" s="178"/>
      <c r="V423" s="178"/>
      <c r="W423" s="178"/>
      <c r="X423" s="178"/>
      <c r="Y423" s="178"/>
      <c r="Z423" s="178"/>
      <c r="AA423" s="178">
        <f t="shared" si="321"/>
        <v>0</v>
      </c>
      <c r="AB423" s="178"/>
      <c r="AC423" s="178"/>
      <c r="AD423" s="178"/>
    </row>
    <row r="424" spans="1:30" s="118" customFormat="1" ht="20.25" hidden="1" customHeight="1" x14ac:dyDescent="0.25">
      <c r="A424" s="187" t="s">
        <v>347</v>
      </c>
      <c r="B424" s="187"/>
      <c r="C424" s="187"/>
      <c r="D424" s="202" t="s">
        <v>396</v>
      </c>
      <c r="E424" s="202" t="s">
        <v>397</v>
      </c>
      <c r="F424" s="204">
        <f t="shared" si="305"/>
        <v>0</v>
      </c>
      <c r="G424" s="204">
        <f t="shared" si="306"/>
        <v>0</v>
      </c>
      <c r="H424" s="205">
        <f t="shared" si="307"/>
        <v>0</v>
      </c>
      <c r="I424" s="136"/>
      <c r="J424" s="136"/>
      <c r="K424" s="135"/>
      <c r="L424" s="135">
        <v>3296</v>
      </c>
      <c r="M424" s="135"/>
      <c r="N424" s="136"/>
      <c r="O424" s="12" t="s">
        <v>42</v>
      </c>
      <c r="P424" s="131" t="s">
        <v>255</v>
      </c>
      <c r="Q424" s="137">
        <v>0</v>
      </c>
      <c r="R424" s="137">
        <v>0</v>
      </c>
      <c r="S424" s="137">
        <v>0</v>
      </c>
      <c r="T424" s="137">
        <v>0</v>
      </c>
      <c r="U424" s="137">
        <v>0</v>
      </c>
      <c r="V424" s="137">
        <v>0</v>
      </c>
      <c r="W424" s="137">
        <v>0</v>
      </c>
      <c r="X424" s="137">
        <v>0</v>
      </c>
      <c r="Y424" s="137">
        <v>0</v>
      </c>
      <c r="Z424" s="137">
        <v>0</v>
      </c>
      <c r="AA424" s="137">
        <v>0</v>
      </c>
      <c r="AB424" s="137">
        <v>0</v>
      </c>
      <c r="AC424" s="137">
        <v>0</v>
      </c>
      <c r="AD424" s="137">
        <v>0</v>
      </c>
    </row>
    <row r="425" spans="1:30" s="118" customFormat="1" ht="20.25" hidden="1" customHeight="1" x14ac:dyDescent="0.25">
      <c r="A425" s="187" t="s">
        <v>347</v>
      </c>
      <c r="B425" s="187"/>
      <c r="C425" s="187"/>
      <c r="D425" s="202" t="s">
        <v>396</v>
      </c>
      <c r="E425" s="202" t="s">
        <v>397</v>
      </c>
      <c r="F425" s="204">
        <f t="shared" si="305"/>
        <v>0</v>
      </c>
      <c r="G425" s="204">
        <f t="shared" si="306"/>
        <v>0</v>
      </c>
      <c r="H425" s="205">
        <f t="shared" si="307"/>
        <v>0</v>
      </c>
      <c r="I425" s="136"/>
      <c r="J425" s="136"/>
      <c r="K425" s="135"/>
      <c r="L425" s="135">
        <v>3299</v>
      </c>
      <c r="M425" s="135"/>
      <c r="N425" s="136"/>
      <c r="O425" s="12" t="s">
        <v>42</v>
      </c>
      <c r="P425" s="131" t="s">
        <v>239</v>
      </c>
      <c r="Q425" s="137">
        <f>+Q426+Q427</f>
        <v>0</v>
      </c>
      <c r="R425" s="137">
        <f t="shared" ref="R425:AB425" si="322">+R426+R427</f>
        <v>0</v>
      </c>
      <c r="S425" s="137">
        <f t="shared" si="322"/>
        <v>0</v>
      </c>
      <c r="T425" s="137">
        <f t="shared" si="322"/>
        <v>0</v>
      </c>
      <c r="U425" s="137">
        <f t="shared" si="322"/>
        <v>0</v>
      </c>
      <c r="V425" s="137">
        <f t="shared" si="322"/>
        <v>0</v>
      </c>
      <c r="W425" s="137">
        <f t="shared" si="322"/>
        <v>0</v>
      </c>
      <c r="X425" s="137">
        <f t="shared" si="322"/>
        <v>0</v>
      </c>
      <c r="Y425" s="137">
        <f t="shared" si="322"/>
        <v>0</v>
      </c>
      <c r="Z425" s="137">
        <f t="shared" si="322"/>
        <v>0</v>
      </c>
      <c r="AA425" s="137">
        <f t="shared" si="322"/>
        <v>0</v>
      </c>
      <c r="AB425" s="137">
        <f t="shared" si="322"/>
        <v>0</v>
      </c>
      <c r="AC425" s="137">
        <f t="shared" ref="AC425:AD425" si="323">+AC426+AC427</f>
        <v>0</v>
      </c>
      <c r="AD425" s="137">
        <f t="shared" si="323"/>
        <v>0</v>
      </c>
    </row>
    <row r="426" spans="1:30" s="118" customFormat="1" ht="20.25" hidden="1" customHeight="1" x14ac:dyDescent="0.25">
      <c r="A426" s="187" t="s">
        <v>347</v>
      </c>
      <c r="B426" s="187"/>
      <c r="C426" s="187"/>
      <c r="D426" s="187"/>
      <c r="E426" s="202" t="s">
        <v>397</v>
      </c>
      <c r="F426" s="204">
        <f t="shared" si="305"/>
        <v>0</v>
      </c>
      <c r="G426" s="204">
        <f t="shared" si="306"/>
        <v>0</v>
      </c>
      <c r="H426" s="205">
        <f t="shared" si="307"/>
        <v>0</v>
      </c>
      <c r="I426" s="128"/>
      <c r="J426" s="135"/>
      <c r="K426" s="135"/>
      <c r="L426" s="135"/>
      <c r="M426" s="198">
        <v>32991</v>
      </c>
      <c r="N426" s="199"/>
      <c r="O426" s="200" t="s">
        <v>42</v>
      </c>
      <c r="P426" s="199" t="s">
        <v>256</v>
      </c>
      <c r="Q426" s="201"/>
      <c r="R426" s="201"/>
      <c r="S426" s="201"/>
      <c r="T426" s="201"/>
      <c r="U426" s="201"/>
      <c r="V426" s="201"/>
      <c r="W426" s="201"/>
      <c r="X426" s="201"/>
      <c r="Y426" s="201"/>
      <c r="Z426" s="201"/>
      <c r="AA426" s="201"/>
      <c r="AB426" s="201"/>
      <c r="AC426" s="201"/>
      <c r="AD426" s="201"/>
    </row>
    <row r="427" spans="1:30" s="118" customFormat="1" ht="20.25" hidden="1" customHeight="1" x14ac:dyDescent="0.25">
      <c r="A427" s="187" t="s">
        <v>347</v>
      </c>
      <c r="B427" s="187"/>
      <c r="C427" s="187"/>
      <c r="D427" s="187"/>
      <c r="E427" s="202" t="s">
        <v>397</v>
      </c>
      <c r="F427" s="204">
        <f t="shared" si="305"/>
        <v>0</v>
      </c>
      <c r="G427" s="204">
        <f t="shared" si="306"/>
        <v>0</v>
      </c>
      <c r="H427" s="205">
        <f t="shared" si="307"/>
        <v>0</v>
      </c>
      <c r="I427" s="128"/>
      <c r="J427" s="135"/>
      <c r="K427" s="135"/>
      <c r="L427" s="135"/>
      <c r="M427" s="198">
        <v>32999</v>
      </c>
      <c r="N427" s="199"/>
      <c r="O427" s="200" t="s">
        <v>42</v>
      </c>
      <c r="P427" s="199" t="s">
        <v>239</v>
      </c>
      <c r="Q427" s="201">
        <f>+Q428</f>
        <v>0</v>
      </c>
      <c r="R427" s="201">
        <f t="shared" ref="R427:AD427" si="324">+R428</f>
        <v>0</v>
      </c>
      <c r="S427" s="201">
        <f t="shared" si="324"/>
        <v>0</v>
      </c>
      <c r="T427" s="201">
        <f t="shared" si="324"/>
        <v>0</v>
      </c>
      <c r="U427" s="201">
        <f t="shared" si="324"/>
        <v>0</v>
      </c>
      <c r="V427" s="201">
        <f t="shared" si="324"/>
        <v>0</v>
      </c>
      <c r="W427" s="201">
        <f t="shared" si="324"/>
        <v>0</v>
      </c>
      <c r="X427" s="201">
        <f t="shared" si="324"/>
        <v>0</v>
      </c>
      <c r="Y427" s="201">
        <f t="shared" si="324"/>
        <v>0</v>
      </c>
      <c r="Z427" s="201">
        <f t="shared" si="324"/>
        <v>0</v>
      </c>
      <c r="AA427" s="201">
        <f t="shared" si="324"/>
        <v>0</v>
      </c>
      <c r="AB427" s="201">
        <f t="shared" si="324"/>
        <v>0</v>
      </c>
      <c r="AC427" s="201">
        <f t="shared" si="324"/>
        <v>0</v>
      </c>
      <c r="AD427" s="201">
        <f t="shared" si="324"/>
        <v>0</v>
      </c>
    </row>
    <row r="428" spans="1:30" s="118" customFormat="1" ht="20.25" hidden="1" customHeight="1" x14ac:dyDescent="0.25">
      <c r="A428" s="187" t="s">
        <v>347</v>
      </c>
      <c r="B428" s="187"/>
      <c r="C428" s="187"/>
      <c r="D428" s="187"/>
      <c r="E428" s="187"/>
      <c r="F428" s="204">
        <f t="shared" si="305"/>
        <v>0</v>
      </c>
      <c r="G428" s="204">
        <f t="shared" si="306"/>
        <v>0</v>
      </c>
      <c r="H428" s="205">
        <f t="shared" si="307"/>
        <v>0</v>
      </c>
      <c r="I428" s="136"/>
      <c r="J428" s="136"/>
      <c r="K428" s="135"/>
      <c r="L428" s="135"/>
      <c r="M428" s="11"/>
      <c r="N428" s="175">
        <v>329990</v>
      </c>
      <c r="O428" s="176" t="s">
        <v>42</v>
      </c>
      <c r="P428" s="177" t="s">
        <v>239</v>
      </c>
      <c r="Q428" s="178"/>
      <c r="R428" s="178"/>
      <c r="S428" s="178"/>
      <c r="T428" s="178"/>
      <c r="U428" s="178"/>
      <c r="V428" s="178"/>
      <c r="W428" s="178"/>
      <c r="X428" s="178"/>
      <c r="Y428" s="178"/>
      <c r="Z428" s="178"/>
      <c r="AA428" s="178">
        <f>+Q428</f>
        <v>0</v>
      </c>
      <c r="AB428" s="178"/>
      <c r="AC428" s="178"/>
      <c r="AD428" s="178"/>
    </row>
    <row r="429" spans="1:30" s="191" customFormat="1" ht="20.25" customHeight="1" x14ac:dyDescent="0.25">
      <c r="A429" s="187" t="s">
        <v>347</v>
      </c>
      <c r="B429" s="202" t="s">
        <v>362</v>
      </c>
      <c r="C429" s="202" t="s">
        <v>393</v>
      </c>
      <c r="D429" s="202" t="s">
        <v>396</v>
      </c>
      <c r="E429" s="202" t="s">
        <v>397</v>
      </c>
      <c r="F429" s="204">
        <f t="shared" si="305"/>
        <v>2000</v>
      </c>
      <c r="G429" s="204">
        <f t="shared" si="306"/>
        <v>0</v>
      </c>
      <c r="H429" s="205">
        <f t="shared" si="307"/>
        <v>5800</v>
      </c>
      <c r="I429" s="125"/>
      <c r="J429" s="125">
        <v>34</v>
      </c>
      <c r="K429" s="125"/>
      <c r="L429" s="125"/>
      <c r="M429" s="125"/>
      <c r="N429" s="125"/>
      <c r="O429" s="179" t="s">
        <v>42</v>
      </c>
      <c r="P429" s="189" t="s">
        <v>8</v>
      </c>
      <c r="Q429" s="190">
        <f>Q430</f>
        <v>1000</v>
      </c>
      <c r="R429" s="190">
        <f t="shared" ref="R429:AB432" si="325">R430</f>
        <v>0</v>
      </c>
      <c r="S429" s="190">
        <f t="shared" si="325"/>
        <v>1000</v>
      </c>
      <c r="T429" s="190">
        <f t="shared" si="325"/>
        <v>0</v>
      </c>
      <c r="U429" s="190">
        <f t="shared" si="325"/>
        <v>0</v>
      </c>
      <c r="V429" s="190">
        <f t="shared" si="325"/>
        <v>0</v>
      </c>
      <c r="W429" s="190">
        <f t="shared" si="325"/>
        <v>0</v>
      </c>
      <c r="X429" s="190">
        <f t="shared" si="325"/>
        <v>0</v>
      </c>
      <c r="Y429" s="190">
        <f t="shared" si="325"/>
        <v>0</v>
      </c>
      <c r="Z429" s="190">
        <f t="shared" si="325"/>
        <v>1000</v>
      </c>
      <c r="AA429" s="190">
        <f t="shared" si="325"/>
        <v>1200</v>
      </c>
      <c r="AB429" s="190">
        <f t="shared" si="325"/>
        <v>1200</v>
      </c>
      <c r="AC429" s="190">
        <v>1200</v>
      </c>
      <c r="AD429" s="190">
        <v>1200</v>
      </c>
    </row>
    <row r="430" spans="1:30" s="218" customFormat="1" ht="20.25" hidden="1" customHeight="1" x14ac:dyDescent="0.25">
      <c r="A430" s="192" t="s">
        <v>347</v>
      </c>
      <c r="B430" s="192"/>
      <c r="C430" s="219" t="s">
        <v>393</v>
      </c>
      <c r="D430" s="219" t="s">
        <v>396</v>
      </c>
      <c r="E430" s="219" t="s">
        <v>397</v>
      </c>
      <c r="F430" s="211">
        <f t="shared" si="305"/>
        <v>2000</v>
      </c>
      <c r="G430" s="211">
        <f t="shared" si="306"/>
        <v>0</v>
      </c>
      <c r="H430" s="212">
        <f t="shared" si="307"/>
        <v>3400</v>
      </c>
      <c r="I430" s="213"/>
      <c r="J430" s="214"/>
      <c r="K430" s="214">
        <v>343</v>
      </c>
      <c r="L430" s="214"/>
      <c r="M430" s="214"/>
      <c r="N430" s="215"/>
      <c r="O430" s="220" t="s">
        <v>42</v>
      </c>
      <c r="P430" s="216" t="s">
        <v>257</v>
      </c>
      <c r="Q430" s="217">
        <f>Q431+Q436</f>
        <v>1000</v>
      </c>
      <c r="R430" s="217">
        <f t="shared" ref="R430:AB430" si="326">R431+R436</f>
        <v>0</v>
      </c>
      <c r="S430" s="217">
        <f t="shared" si="326"/>
        <v>1000</v>
      </c>
      <c r="T430" s="217">
        <f t="shared" si="326"/>
        <v>0</v>
      </c>
      <c r="U430" s="217">
        <f t="shared" si="326"/>
        <v>0</v>
      </c>
      <c r="V430" s="217">
        <f t="shared" si="326"/>
        <v>0</v>
      </c>
      <c r="W430" s="217">
        <f t="shared" si="326"/>
        <v>0</v>
      </c>
      <c r="X430" s="217">
        <f t="shared" si="326"/>
        <v>0</v>
      </c>
      <c r="Y430" s="217">
        <f t="shared" si="326"/>
        <v>0</v>
      </c>
      <c r="Z430" s="217">
        <f t="shared" si="326"/>
        <v>1000</v>
      </c>
      <c r="AA430" s="217">
        <f t="shared" si="326"/>
        <v>1200</v>
      </c>
      <c r="AB430" s="217">
        <f t="shared" si="326"/>
        <v>1200</v>
      </c>
      <c r="AC430" s="217"/>
      <c r="AD430" s="217"/>
    </row>
    <row r="431" spans="1:30" s="118" customFormat="1" ht="20.25" hidden="1" customHeight="1" x14ac:dyDescent="0.25">
      <c r="A431" s="187" t="s">
        <v>347</v>
      </c>
      <c r="B431" s="187"/>
      <c r="C431" s="187"/>
      <c r="D431" s="202" t="s">
        <v>396</v>
      </c>
      <c r="E431" s="202" t="s">
        <v>397</v>
      </c>
      <c r="F431" s="204">
        <f t="shared" si="305"/>
        <v>2000</v>
      </c>
      <c r="G431" s="204">
        <f t="shared" si="306"/>
        <v>0</v>
      </c>
      <c r="H431" s="205">
        <f t="shared" si="307"/>
        <v>3400</v>
      </c>
      <c r="I431" s="136"/>
      <c r="J431" s="136"/>
      <c r="K431" s="135"/>
      <c r="L431" s="135">
        <v>3431</v>
      </c>
      <c r="M431" s="135"/>
      <c r="N431" s="136"/>
      <c r="O431" s="12" t="s">
        <v>42</v>
      </c>
      <c r="P431" s="131" t="s">
        <v>258</v>
      </c>
      <c r="Q431" s="137">
        <f>Q432+Q434</f>
        <v>1000</v>
      </c>
      <c r="R431" s="137">
        <f t="shared" ref="R431:AB431" si="327">R432+R434</f>
        <v>0</v>
      </c>
      <c r="S431" s="137">
        <f t="shared" si="327"/>
        <v>1000</v>
      </c>
      <c r="T431" s="137">
        <f t="shared" si="327"/>
        <v>0</v>
      </c>
      <c r="U431" s="137">
        <f t="shared" si="327"/>
        <v>0</v>
      </c>
      <c r="V431" s="137">
        <f t="shared" si="327"/>
        <v>0</v>
      </c>
      <c r="W431" s="137">
        <f t="shared" si="327"/>
        <v>0</v>
      </c>
      <c r="X431" s="137">
        <f t="shared" si="327"/>
        <v>0</v>
      </c>
      <c r="Y431" s="137">
        <f t="shared" si="327"/>
        <v>0</v>
      </c>
      <c r="Z431" s="137">
        <f t="shared" si="327"/>
        <v>1000</v>
      </c>
      <c r="AA431" s="137">
        <f t="shared" si="327"/>
        <v>1200</v>
      </c>
      <c r="AB431" s="137">
        <f t="shared" si="327"/>
        <v>1200</v>
      </c>
      <c r="AC431" s="137"/>
      <c r="AD431" s="137"/>
    </row>
    <row r="432" spans="1:30" s="118" customFormat="1" ht="20.25" hidden="1" customHeight="1" x14ac:dyDescent="0.25">
      <c r="A432" s="187" t="s">
        <v>347</v>
      </c>
      <c r="B432" s="187"/>
      <c r="C432" s="187"/>
      <c r="D432" s="187"/>
      <c r="E432" s="202" t="s">
        <v>397</v>
      </c>
      <c r="F432" s="204">
        <f t="shared" si="305"/>
        <v>2000</v>
      </c>
      <c r="G432" s="204">
        <f t="shared" si="306"/>
        <v>0</v>
      </c>
      <c r="H432" s="205">
        <f t="shared" si="307"/>
        <v>3400</v>
      </c>
      <c r="I432" s="128"/>
      <c r="J432" s="135"/>
      <c r="K432" s="135"/>
      <c r="L432" s="135"/>
      <c r="M432" s="198">
        <v>34311</v>
      </c>
      <c r="N432" s="199"/>
      <c r="O432" s="200" t="s">
        <v>42</v>
      </c>
      <c r="P432" s="199" t="s">
        <v>259</v>
      </c>
      <c r="Q432" s="201">
        <f>Q433</f>
        <v>1000</v>
      </c>
      <c r="R432" s="201">
        <f t="shared" si="325"/>
        <v>0</v>
      </c>
      <c r="S432" s="201">
        <f t="shared" si="325"/>
        <v>1000</v>
      </c>
      <c r="T432" s="201">
        <f t="shared" si="325"/>
        <v>0</v>
      </c>
      <c r="U432" s="201">
        <f t="shared" si="325"/>
        <v>0</v>
      </c>
      <c r="V432" s="201">
        <f t="shared" si="325"/>
        <v>0</v>
      </c>
      <c r="W432" s="201">
        <f t="shared" si="325"/>
        <v>0</v>
      </c>
      <c r="X432" s="201">
        <f t="shared" si="325"/>
        <v>0</v>
      </c>
      <c r="Y432" s="201">
        <f t="shared" si="325"/>
        <v>0</v>
      </c>
      <c r="Z432" s="201">
        <f t="shared" si="325"/>
        <v>1000</v>
      </c>
      <c r="AA432" s="201">
        <f t="shared" si="325"/>
        <v>1200</v>
      </c>
      <c r="AB432" s="201">
        <f t="shared" si="325"/>
        <v>1200</v>
      </c>
      <c r="AC432" s="201"/>
      <c r="AD432" s="201"/>
    </row>
    <row r="433" spans="1:31" s="118" customFormat="1" ht="20.25" hidden="1" customHeight="1" x14ac:dyDescent="0.25">
      <c r="A433" s="187" t="s">
        <v>347</v>
      </c>
      <c r="B433" s="187"/>
      <c r="C433" s="187"/>
      <c r="D433" s="187"/>
      <c r="E433" s="187"/>
      <c r="F433" s="204">
        <f t="shared" si="305"/>
        <v>2000</v>
      </c>
      <c r="G433" s="204">
        <f t="shared" si="306"/>
        <v>0</v>
      </c>
      <c r="H433" s="205">
        <f t="shared" si="307"/>
        <v>3400</v>
      </c>
      <c r="I433" s="136"/>
      <c r="J433" s="136"/>
      <c r="K433" s="135"/>
      <c r="L433" s="135"/>
      <c r="M433" s="11"/>
      <c r="N433" s="175">
        <v>343110</v>
      </c>
      <c r="O433" s="176" t="s">
        <v>42</v>
      </c>
      <c r="P433" s="177" t="s">
        <v>259</v>
      </c>
      <c r="Q433" s="178">
        <v>1000</v>
      </c>
      <c r="R433" s="178">
        <f>S433-Q433</f>
        <v>0</v>
      </c>
      <c r="S433" s="178">
        <v>1000</v>
      </c>
      <c r="T433" s="178"/>
      <c r="U433" s="178"/>
      <c r="V433" s="178"/>
      <c r="W433" s="178"/>
      <c r="X433" s="178"/>
      <c r="Y433" s="178"/>
      <c r="Z433" s="178">
        <v>1000</v>
      </c>
      <c r="AA433" s="178">
        <v>1200</v>
      </c>
      <c r="AB433" s="178">
        <v>1200</v>
      </c>
      <c r="AC433" s="178"/>
      <c r="AD433" s="178"/>
    </row>
    <row r="434" spans="1:31" s="118" customFormat="1" ht="20.25" hidden="1" customHeight="1" x14ac:dyDescent="0.25">
      <c r="A434" s="187" t="s">
        <v>347</v>
      </c>
      <c r="B434" s="187"/>
      <c r="C434" s="187"/>
      <c r="D434" s="187"/>
      <c r="E434" s="202" t="s">
        <v>397</v>
      </c>
      <c r="F434" s="204">
        <f t="shared" si="305"/>
        <v>0</v>
      </c>
      <c r="G434" s="204">
        <f t="shared" si="306"/>
        <v>0</v>
      </c>
      <c r="H434" s="205">
        <f t="shared" si="307"/>
        <v>0</v>
      </c>
      <c r="I434" s="128"/>
      <c r="J434" s="135"/>
      <c r="K434" s="135"/>
      <c r="L434" s="135"/>
      <c r="M434" s="198">
        <v>34312</v>
      </c>
      <c r="N434" s="199"/>
      <c r="O434" s="200" t="s">
        <v>42</v>
      </c>
      <c r="P434" s="199" t="s">
        <v>260</v>
      </c>
      <c r="Q434" s="201">
        <f>+Q435</f>
        <v>0</v>
      </c>
      <c r="R434" s="201">
        <f t="shared" ref="R434:AD434" si="328">+R435</f>
        <v>0</v>
      </c>
      <c r="S434" s="201">
        <f t="shared" si="328"/>
        <v>0</v>
      </c>
      <c r="T434" s="201">
        <f t="shared" si="328"/>
        <v>0</v>
      </c>
      <c r="U434" s="201">
        <f t="shared" si="328"/>
        <v>0</v>
      </c>
      <c r="V434" s="201">
        <f t="shared" si="328"/>
        <v>0</v>
      </c>
      <c r="W434" s="201">
        <f t="shared" si="328"/>
        <v>0</v>
      </c>
      <c r="X434" s="201">
        <f t="shared" si="328"/>
        <v>0</v>
      </c>
      <c r="Y434" s="201">
        <f t="shared" si="328"/>
        <v>0</v>
      </c>
      <c r="Z434" s="201">
        <f t="shared" si="328"/>
        <v>0</v>
      </c>
      <c r="AA434" s="247">
        <f t="shared" si="328"/>
        <v>0</v>
      </c>
      <c r="AB434" s="201">
        <f t="shared" si="328"/>
        <v>0</v>
      </c>
      <c r="AC434" s="201">
        <f t="shared" si="328"/>
        <v>0</v>
      </c>
      <c r="AD434" s="201">
        <f t="shared" si="328"/>
        <v>0</v>
      </c>
    </row>
    <row r="435" spans="1:31" s="118" customFormat="1" ht="20.25" hidden="1" customHeight="1" x14ac:dyDescent="0.25">
      <c r="A435" s="187" t="s">
        <v>347</v>
      </c>
      <c r="B435" s="187"/>
      <c r="C435" s="187"/>
      <c r="D435" s="187"/>
      <c r="E435" s="187"/>
      <c r="F435" s="204">
        <f t="shared" si="305"/>
        <v>0</v>
      </c>
      <c r="G435" s="204">
        <f t="shared" si="306"/>
        <v>0</v>
      </c>
      <c r="H435" s="205">
        <f t="shared" si="307"/>
        <v>0</v>
      </c>
      <c r="I435" s="136"/>
      <c r="J435" s="136"/>
      <c r="K435" s="135"/>
      <c r="L435" s="135"/>
      <c r="M435" s="11"/>
      <c r="N435" s="175">
        <v>343120</v>
      </c>
      <c r="O435" s="176" t="s">
        <v>42</v>
      </c>
      <c r="P435" s="177" t="s">
        <v>260</v>
      </c>
      <c r="Q435" s="178"/>
      <c r="R435" s="178"/>
      <c r="S435" s="178"/>
      <c r="T435" s="178"/>
      <c r="U435" s="178"/>
      <c r="V435" s="178"/>
      <c r="W435" s="178"/>
      <c r="X435" s="178"/>
      <c r="Y435" s="178"/>
      <c r="Z435" s="178"/>
      <c r="AA435" s="248">
        <f>+Q435</f>
        <v>0</v>
      </c>
      <c r="AB435" s="178"/>
      <c r="AC435" s="178"/>
      <c r="AD435" s="178"/>
    </row>
    <row r="436" spans="1:31" s="118" customFormat="1" ht="20.25" hidden="1" customHeight="1" x14ac:dyDescent="0.25">
      <c r="A436" s="187" t="s">
        <v>347</v>
      </c>
      <c r="B436" s="187"/>
      <c r="C436" s="187"/>
      <c r="D436" s="202" t="s">
        <v>396</v>
      </c>
      <c r="E436" s="202" t="s">
        <v>397</v>
      </c>
      <c r="F436" s="204">
        <f t="shared" si="305"/>
        <v>0</v>
      </c>
      <c r="G436" s="204">
        <f t="shared" si="306"/>
        <v>0</v>
      </c>
      <c r="H436" s="205">
        <f t="shared" si="307"/>
        <v>0</v>
      </c>
      <c r="I436" s="136"/>
      <c r="J436" s="136"/>
      <c r="K436" s="135"/>
      <c r="L436" s="135">
        <v>3433</v>
      </c>
      <c r="M436" s="11"/>
      <c r="N436" s="131"/>
      <c r="O436" s="12" t="s">
        <v>42</v>
      </c>
      <c r="P436" s="131" t="s">
        <v>261</v>
      </c>
      <c r="Q436" s="137">
        <f>+Q437</f>
        <v>0</v>
      </c>
      <c r="R436" s="137">
        <f t="shared" ref="R436:AD437" si="329">+R437</f>
        <v>0</v>
      </c>
      <c r="S436" s="137">
        <f t="shared" si="329"/>
        <v>0</v>
      </c>
      <c r="T436" s="137">
        <f t="shared" si="329"/>
        <v>0</v>
      </c>
      <c r="U436" s="137">
        <f t="shared" si="329"/>
        <v>0</v>
      </c>
      <c r="V436" s="137">
        <f t="shared" si="329"/>
        <v>0</v>
      </c>
      <c r="W436" s="137">
        <f t="shared" si="329"/>
        <v>0</v>
      </c>
      <c r="X436" s="137">
        <f t="shared" si="329"/>
        <v>0</v>
      </c>
      <c r="Y436" s="137">
        <f t="shared" si="329"/>
        <v>0</v>
      </c>
      <c r="Z436" s="137">
        <f t="shared" si="329"/>
        <v>0</v>
      </c>
      <c r="AA436" s="246">
        <f t="shared" si="329"/>
        <v>0</v>
      </c>
      <c r="AB436" s="137">
        <f t="shared" si="329"/>
        <v>0</v>
      </c>
      <c r="AC436" s="137">
        <f t="shared" si="329"/>
        <v>0</v>
      </c>
      <c r="AD436" s="137">
        <f t="shared" si="329"/>
        <v>0</v>
      </c>
    </row>
    <row r="437" spans="1:31" s="118" customFormat="1" ht="20.25" hidden="1" customHeight="1" x14ac:dyDescent="0.25">
      <c r="A437" s="187" t="s">
        <v>347</v>
      </c>
      <c r="B437" s="187"/>
      <c r="C437" s="187"/>
      <c r="D437" s="187"/>
      <c r="E437" s="202" t="s">
        <v>397</v>
      </c>
      <c r="F437" s="204">
        <f t="shared" si="305"/>
        <v>0</v>
      </c>
      <c r="G437" s="204">
        <f t="shared" si="306"/>
        <v>0</v>
      </c>
      <c r="H437" s="205">
        <f t="shared" si="307"/>
        <v>0</v>
      </c>
      <c r="I437" s="128"/>
      <c r="J437" s="135"/>
      <c r="K437" s="135"/>
      <c r="L437" s="135"/>
      <c r="M437" s="198">
        <v>34333</v>
      </c>
      <c r="N437" s="199"/>
      <c r="O437" s="200" t="s">
        <v>42</v>
      </c>
      <c r="P437" s="199" t="s">
        <v>261</v>
      </c>
      <c r="Q437" s="201">
        <f>+Q438</f>
        <v>0</v>
      </c>
      <c r="R437" s="201">
        <f t="shared" si="329"/>
        <v>0</v>
      </c>
      <c r="S437" s="201">
        <f t="shared" si="329"/>
        <v>0</v>
      </c>
      <c r="T437" s="201">
        <f t="shared" si="329"/>
        <v>0</v>
      </c>
      <c r="U437" s="201">
        <f t="shared" si="329"/>
        <v>0</v>
      </c>
      <c r="V437" s="201">
        <f t="shared" si="329"/>
        <v>0</v>
      </c>
      <c r="W437" s="201">
        <f t="shared" si="329"/>
        <v>0</v>
      </c>
      <c r="X437" s="201">
        <f t="shared" si="329"/>
        <v>0</v>
      </c>
      <c r="Y437" s="201">
        <f t="shared" si="329"/>
        <v>0</v>
      </c>
      <c r="Z437" s="201">
        <f t="shared" si="329"/>
        <v>0</v>
      </c>
      <c r="AA437" s="247">
        <f t="shared" si="329"/>
        <v>0</v>
      </c>
      <c r="AB437" s="201">
        <f t="shared" si="329"/>
        <v>0</v>
      </c>
      <c r="AC437" s="201">
        <f t="shared" si="329"/>
        <v>0</v>
      </c>
      <c r="AD437" s="201">
        <f t="shared" si="329"/>
        <v>0</v>
      </c>
    </row>
    <row r="438" spans="1:31" s="118" customFormat="1" ht="20.25" hidden="1" customHeight="1" x14ac:dyDescent="0.25">
      <c r="A438" s="187" t="s">
        <v>347</v>
      </c>
      <c r="B438" s="187"/>
      <c r="C438" s="187"/>
      <c r="D438" s="187"/>
      <c r="E438" s="187"/>
      <c r="F438" s="204">
        <f t="shared" si="305"/>
        <v>0</v>
      </c>
      <c r="G438" s="204">
        <f t="shared" si="306"/>
        <v>0</v>
      </c>
      <c r="H438" s="205">
        <f t="shared" si="307"/>
        <v>0</v>
      </c>
      <c r="I438" s="136"/>
      <c r="J438" s="136"/>
      <c r="K438" s="135"/>
      <c r="L438" s="135"/>
      <c r="M438" s="11"/>
      <c r="N438" s="175">
        <v>343330</v>
      </c>
      <c r="O438" s="176" t="s">
        <v>42</v>
      </c>
      <c r="P438" s="177" t="s">
        <v>261</v>
      </c>
      <c r="Q438" s="178"/>
      <c r="R438" s="178"/>
      <c r="S438" s="178"/>
      <c r="T438" s="178"/>
      <c r="U438" s="178"/>
      <c r="V438" s="178"/>
      <c r="W438" s="178"/>
      <c r="X438" s="178"/>
      <c r="Y438" s="178"/>
      <c r="Z438" s="178"/>
      <c r="AA438" s="248">
        <f>+Q438</f>
        <v>0</v>
      </c>
      <c r="AB438" s="178"/>
      <c r="AC438" s="178"/>
      <c r="AD438" s="178"/>
    </row>
    <row r="439" spans="1:31" s="197" customFormat="1" ht="23.25" customHeight="1" x14ac:dyDescent="0.25">
      <c r="A439" s="192" t="s">
        <v>466</v>
      </c>
      <c r="B439" s="192"/>
      <c r="C439" s="202" t="s">
        <v>393</v>
      </c>
      <c r="D439" s="202" t="s">
        <v>396</v>
      </c>
      <c r="E439" s="202" t="s">
        <v>397</v>
      </c>
      <c r="F439" s="204">
        <f t="shared" si="305"/>
        <v>34000</v>
      </c>
      <c r="G439" s="204">
        <f t="shared" si="306"/>
        <v>0</v>
      </c>
      <c r="H439" s="205">
        <f t="shared" si="307"/>
        <v>3403137</v>
      </c>
      <c r="I439" s="193"/>
      <c r="J439" s="193"/>
      <c r="K439" s="193"/>
      <c r="L439" s="193"/>
      <c r="M439" s="193"/>
      <c r="N439" s="193">
        <f>+O439</f>
        <v>5202</v>
      </c>
      <c r="O439" s="194">
        <v>5202</v>
      </c>
      <c r="P439" s="195" t="s">
        <v>467</v>
      </c>
      <c r="Q439" s="196">
        <f>+Q440</f>
        <v>17000</v>
      </c>
      <c r="R439" s="196">
        <f t="shared" ref="R439:AD439" si="330">+R440</f>
        <v>0</v>
      </c>
      <c r="S439" s="196">
        <f t="shared" si="330"/>
        <v>17000</v>
      </c>
      <c r="T439" s="196">
        <f t="shared" si="330"/>
        <v>0</v>
      </c>
      <c r="U439" s="196">
        <f t="shared" si="330"/>
        <v>0</v>
      </c>
      <c r="V439" s="196">
        <f t="shared" si="330"/>
        <v>0</v>
      </c>
      <c r="W439" s="196">
        <f t="shared" si="330"/>
        <v>0</v>
      </c>
      <c r="X439" s="196">
        <f t="shared" si="330"/>
        <v>0</v>
      </c>
      <c r="Y439" s="196">
        <f t="shared" si="330"/>
        <v>0</v>
      </c>
      <c r="Z439" s="196">
        <f t="shared" si="330"/>
        <v>5037</v>
      </c>
      <c r="AA439" s="196">
        <f t="shared" si="330"/>
        <v>833100</v>
      </c>
      <c r="AB439" s="196">
        <f t="shared" si="330"/>
        <v>850000</v>
      </c>
      <c r="AC439" s="196">
        <f t="shared" si="330"/>
        <v>855000</v>
      </c>
      <c r="AD439" s="196">
        <f t="shared" si="330"/>
        <v>860000</v>
      </c>
      <c r="AE439" s="237">
        <f>+Z439-52951.3</f>
        <v>-47914.3</v>
      </c>
    </row>
    <row r="440" spans="1:31" s="118" customFormat="1" ht="20.25" customHeight="1" x14ac:dyDescent="0.25">
      <c r="A440" s="192" t="s">
        <v>466</v>
      </c>
      <c r="B440" s="202" t="s">
        <v>362</v>
      </c>
      <c r="C440" s="202" t="s">
        <v>393</v>
      </c>
      <c r="D440" s="202" t="s">
        <v>396</v>
      </c>
      <c r="E440" s="202" t="s">
        <v>397</v>
      </c>
      <c r="F440" s="204">
        <f t="shared" si="305"/>
        <v>34000</v>
      </c>
      <c r="G440" s="204">
        <f t="shared" si="306"/>
        <v>0</v>
      </c>
      <c r="H440" s="205">
        <f t="shared" si="307"/>
        <v>3403137</v>
      </c>
      <c r="I440" s="124">
        <v>3</v>
      </c>
      <c r="J440" s="124"/>
      <c r="K440" s="124"/>
      <c r="L440" s="124"/>
      <c r="M440" s="124"/>
      <c r="N440" s="124"/>
      <c r="O440" s="12">
        <v>5202</v>
      </c>
      <c r="P440" s="126" t="s">
        <v>18</v>
      </c>
      <c r="Q440" s="127">
        <f>+Q441+Q455</f>
        <v>17000</v>
      </c>
      <c r="R440" s="127">
        <f t="shared" ref="R440:AB440" si="331">+R441+R455</f>
        <v>0</v>
      </c>
      <c r="S440" s="127">
        <f t="shared" si="331"/>
        <v>17000</v>
      </c>
      <c r="T440" s="127">
        <f t="shared" si="331"/>
        <v>0</v>
      </c>
      <c r="U440" s="127">
        <f t="shared" si="331"/>
        <v>0</v>
      </c>
      <c r="V440" s="127">
        <f t="shared" si="331"/>
        <v>0</v>
      </c>
      <c r="W440" s="127">
        <f t="shared" si="331"/>
        <v>0</v>
      </c>
      <c r="X440" s="127">
        <f t="shared" si="331"/>
        <v>0</v>
      </c>
      <c r="Y440" s="127">
        <f t="shared" si="331"/>
        <v>0</v>
      </c>
      <c r="Z440" s="127">
        <f t="shared" si="331"/>
        <v>5037</v>
      </c>
      <c r="AA440" s="127">
        <f t="shared" si="331"/>
        <v>833100</v>
      </c>
      <c r="AB440" s="127">
        <f t="shared" si="331"/>
        <v>850000</v>
      </c>
      <c r="AC440" s="127">
        <f t="shared" ref="AC440:AD440" si="332">+AC441+AC455</f>
        <v>855000</v>
      </c>
      <c r="AD440" s="127">
        <f t="shared" si="332"/>
        <v>860000</v>
      </c>
    </row>
    <row r="441" spans="1:31" s="191" customFormat="1" ht="20.25" hidden="1" customHeight="1" x14ac:dyDescent="0.25">
      <c r="A441" s="192" t="s">
        <v>466</v>
      </c>
      <c r="B441" s="202" t="s">
        <v>362</v>
      </c>
      <c r="C441" s="202" t="s">
        <v>393</v>
      </c>
      <c r="D441" s="202" t="s">
        <v>396</v>
      </c>
      <c r="E441" s="202" t="s">
        <v>397</v>
      </c>
      <c r="F441" s="204">
        <f t="shared" si="305"/>
        <v>33560</v>
      </c>
      <c r="G441" s="204">
        <f t="shared" si="306"/>
        <v>0</v>
      </c>
      <c r="H441" s="205">
        <f t="shared" si="307"/>
        <v>4824</v>
      </c>
      <c r="I441" s="125"/>
      <c r="J441" s="125">
        <v>31</v>
      </c>
      <c r="K441" s="125"/>
      <c r="L441" s="125"/>
      <c r="M441" s="125"/>
      <c r="N441" s="125"/>
      <c r="O441" s="179" t="s">
        <v>39</v>
      </c>
      <c r="P441" s="189" t="s">
        <v>6</v>
      </c>
      <c r="Q441" s="190">
        <f>Q442+Q451</f>
        <v>16780</v>
      </c>
      <c r="R441" s="190">
        <f t="shared" ref="R441:AB441" si="333">R442+R451</f>
        <v>0</v>
      </c>
      <c r="S441" s="190">
        <f t="shared" si="333"/>
        <v>16780</v>
      </c>
      <c r="T441" s="190">
        <f t="shared" si="333"/>
        <v>0</v>
      </c>
      <c r="U441" s="190">
        <f t="shared" si="333"/>
        <v>0</v>
      </c>
      <c r="V441" s="190">
        <f t="shared" si="333"/>
        <v>0</v>
      </c>
      <c r="W441" s="190">
        <f t="shared" si="333"/>
        <v>0</v>
      </c>
      <c r="X441" s="190">
        <f t="shared" si="333"/>
        <v>0</v>
      </c>
      <c r="Y441" s="190">
        <f t="shared" si="333"/>
        <v>0</v>
      </c>
      <c r="Z441" s="190">
        <f t="shared" si="333"/>
        <v>4824</v>
      </c>
      <c r="AA441" s="190">
        <f t="shared" si="333"/>
        <v>0</v>
      </c>
      <c r="AB441" s="190">
        <f t="shared" si="333"/>
        <v>0</v>
      </c>
      <c r="AC441" s="190">
        <f t="shared" ref="AC441:AD441" si="334">AC442+AC451</f>
        <v>0</v>
      </c>
      <c r="AD441" s="190">
        <f t="shared" si="334"/>
        <v>0</v>
      </c>
    </row>
    <row r="442" spans="1:31" s="218" customFormat="1" ht="20.25" hidden="1" customHeight="1" x14ac:dyDescent="0.25">
      <c r="A442" s="192" t="s">
        <v>466</v>
      </c>
      <c r="B442" s="192"/>
      <c r="C442" s="219" t="s">
        <v>393</v>
      </c>
      <c r="D442" s="219" t="s">
        <v>396</v>
      </c>
      <c r="E442" s="219" t="s">
        <v>397</v>
      </c>
      <c r="F442" s="211">
        <f t="shared" si="305"/>
        <v>32210</v>
      </c>
      <c r="G442" s="211">
        <f t="shared" si="306"/>
        <v>0</v>
      </c>
      <c r="H442" s="212">
        <f t="shared" si="307"/>
        <v>4149</v>
      </c>
      <c r="I442" s="213"/>
      <c r="J442" s="214"/>
      <c r="K442" s="214">
        <v>311</v>
      </c>
      <c r="L442" s="214"/>
      <c r="M442" s="214"/>
      <c r="N442" s="215"/>
      <c r="O442" s="220" t="s">
        <v>39</v>
      </c>
      <c r="P442" s="216" t="s">
        <v>128</v>
      </c>
      <c r="Q442" s="217">
        <f>Q443+Q447</f>
        <v>16105</v>
      </c>
      <c r="R442" s="217">
        <f t="shared" ref="R442:AB442" si="335">R443+R447</f>
        <v>0</v>
      </c>
      <c r="S442" s="217">
        <f t="shared" si="335"/>
        <v>16105</v>
      </c>
      <c r="T442" s="217">
        <f t="shared" si="335"/>
        <v>0</v>
      </c>
      <c r="U442" s="217">
        <f t="shared" si="335"/>
        <v>0</v>
      </c>
      <c r="V442" s="217">
        <f t="shared" si="335"/>
        <v>0</v>
      </c>
      <c r="W442" s="217">
        <f t="shared" si="335"/>
        <v>0</v>
      </c>
      <c r="X442" s="217">
        <f t="shared" si="335"/>
        <v>0</v>
      </c>
      <c r="Y442" s="217">
        <f t="shared" si="335"/>
        <v>0</v>
      </c>
      <c r="Z442" s="217">
        <f t="shared" si="335"/>
        <v>4149</v>
      </c>
      <c r="AA442" s="217">
        <f t="shared" si="335"/>
        <v>0</v>
      </c>
      <c r="AB442" s="217">
        <f t="shared" si="335"/>
        <v>0</v>
      </c>
      <c r="AC442" s="217"/>
      <c r="AD442" s="217"/>
    </row>
    <row r="443" spans="1:31" s="118" customFormat="1" ht="20.25" hidden="1" customHeight="1" x14ac:dyDescent="0.25">
      <c r="A443" s="192" t="s">
        <v>466</v>
      </c>
      <c r="B443" s="187"/>
      <c r="C443" s="187"/>
      <c r="D443" s="202" t="s">
        <v>396</v>
      </c>
      <c r="E443" s="202" t="s">
        <v>397</v>
      </c>
      <c r="F443" s="204">
        <f t="shared" si="305"/>
        <v>30210</v>
      </c>
      <c r="G443" s="204">
        <f t="shared" si="306"/>
        <v>0</v>
      </c>
      <c r="H443" s="205">
        <f t="shared" si="307"/>
        <v>4102</v>
      </c>
      <c r="I443" s="128"/>
      <c r="J443" s="135"/>
      <c r="K443" s="135"/>
      <c r="L443" s="135">
        <v>3111</v>
      </c>
      <c r="M443" s="135"/>
      <c r="N443" s="136"/>
      <c r="O443" s="12" t="s">
        <v>39</v>
      </c>
      <c r="P443" s="131" t="s">
        <v>129</v>
      </c>
      <c r="Q443" s="137">
        <f>Q444</f>
        <v>15105</v>
      </c>
      <c r="R443" s="137">
        <f t="shared" ref="R443:AB443" si="336">R444</f>
        <v>0</v>
      </c>
      <c r="S443" s="137">
        <f t="shared" si="336"/>
        <v>15105</v>
      </c>
      <c r="T443" s="137">
        <f t="shared" si="336"/>
        <v>0</v>
      </c>
      <c r="U443" s="137">
        <f t="shared" si="336"/>
        <v>0</v>
      </c>
      <c r="V443" s="137">
        <f t="shared" si="336"/>
        <v>0</v>
      </c>
      <c r="W443" s="137">
        <f t="shared" si="336"/>
        <v>0</v>
      </c>
      <c r="X443" s="137">
        <f t="shared" si="336"/>
        <v>0</v>
      </c>
      <c r="Y443" s="137">
        <f t="shared" si="336"/>
        <v>0</v>
      </c>
      <c r="Z443" s="137">
        <f t="shared" si="336"/>
        <v>4102</v>
      </c>
      <c r="AA443" s="137">
        <f t="shared" si="336"/>
        <v>0</v>
      </c>
      <c r="AB443" s="137">
        <f t="shared" si="336"/>
        <v>0</v>
      </c>
      <c r="AC443" s="137"/>
      <c r="AD443" s="137"/>
    </row>
    <row r="444" spans="1:31" s="118" customFormat="1" ht="20.25" hidden="1" customHeight="1" x14ac:dyDescent="0.25">
      <c r="A444" s="192" t="s">
        <v>466</v>
      </c>
      <c r="B444" s="187"/>
      <c r="C444" s="187"/>
      <c r="D444" s="187"/>
      <c r="E444" s="202" t="s">
        <v>397</v>
      </c>
      <c r="F444" s="204">
        <f t="shared" si="305"/>
        <v>30210</v>
      </c>
      <c r="G444" s="204">
        <f t="shared" si="306"/>
        <v>0</v>
      </c>
      <c r="H444" s="205">
        <f t="shared" si="307"/>
        <v>4102</v>
      </c>
      <c r="I444" s="128"/>
      <c r="J444" s="135"/>
      <c r="K444" s="135"/>
      <c r="L444" s="135"/>
      <c r="M444" s="198">
        <v>31111</v>
      </c>
      <c r="N444" s="199"/>
      <c r="O444" s="200" t="s">
        <v>39</v>
      </c>
      <c r="P444" s="199" t="s">
        <v>268</v>
      </c>
      <c r="Q444" s="201">
        <f>Q445+Q446</f>
        <v>15105</v>
      </c>
      <c r="R444" s="201">
        <f t="shared" ref="R444:AB444" si="337">R445+R446</f>
        <v>0</v>
      </c>
      <c r="S444" s="201">
        <f t="shared" si="337"/>
        <v>15105</v>
      </c>
      <c r="T444" s="201">
        <f t="shared" si="337"/>
        <v>0</v>
      </c>
      <c r="U444" s="201">
        <f t="shared" si="337"/>
        <v>0</v>
      </c>
      <c r="V444" s="201">
        <f t="shared" si="337"/>
        <v>0</v>
      </c>
      <c r="W444" s="201">
        <f t="shared" si="337"/>
        <v>0</v>
      </c>
      <c r="X444" s="201">
        <f t="shared" si="337"/>
        <v>0</v>
      </c>
      <c r="Y444" s="201">
        <f t="shared" si="337"/>
        <v>0</v>
      </c>
      <c r="Z444" s="201">
        <f t="shared" si="337"/>
        <v>4102</v>
      </c>
      <c r="AA444" s="201">
        <f t="shared" si="337"/>
        <v>0</v>
      </c>
      <c r="AB444" s="201">
        <f t="shared" si="337"/>
        <v>0</v>
      </c>
      <c r="AC444" s="201"/>
      <c r="AD444" s="201"/>
    </row>
    <row r="445" spans="1:31" s="118" customFormat="1" ht="20.25" hidden="1" customHeight="1" x14ac:dyDescent="0.25">
      <c r="A445" s="192" t="s">
        <v>466</v>
      </c>
      <c r="B445" s="187"/>
      <c r="C445" s="187"/>
      <c r="D445" s="187"/>
      <c r="E445" s="187"/>
      <c r="F445" s="204">
        <f t="shared" si="305"/>
        <v>8210</v>
      </c>
      <c r="G445" s="204">
        <f t="shared" si="306"/>
        <v>0</v>
      </c>
      <c r="H445" s="205">
        <f t="shared" si="307"/>
        <v>4102</v>
      </c>
      <c r="I445" s="128"/>
      <c r="J445" s="135"/>
      <c r="K445" s="135"/>
      <c r="L445" s="135"/>
      <c r="M445" s="135"/>
      <c r="N445" s="175">
        <v>311110</v>
      </c>
      <c r="O445" s="176" t="s">
        <v>39</v>
      </c>
      <c r="P445" s="177" t="s">
        <v>279</v>
      </c>
      <c r="Q445" s="178">
        <v>4105</v>
      </c>
      <c r="R445" s="178">
        <f>S445-Q445</f>
        <v>0</v>
      </c>
      <c r="S445" s="178">
        <v>4105</v>
      </c>
      <c r="T445" s="178"/>
      <c r="U445" s="178"/>
      <c r="V445" s="178"/>
      <c r="W445" s="178"/>
      <c r="X445" s="178"/>
      <c r="Y445" s="178"/>
      <c r="Z445" s="178">
        <v>4102</v>
      </c>
      <c r="AA445" s="178">
        <v>0</v>
      </c>
      <c r="AB445" s="178"/>
      <c r="AC445" s="178"/>
      <c r="AD445" s="178"/>
    </row>
    <row r="446" spans="1:31" s="118" customFormat="1" ht="20.25" hidden="1" customHeight="1" x14ac:dyDescent="0.25">
      <c r="A446" s="192" t="s">
        <v>466</v>
      </c>
      <c r="B446" s="187"/>
      <c r="C446" s="187"/>
      <c r="D446" s="187"/>
      <c r="E446" s="187"/>
      <c r="F446" s="204">
        <f t="shared" si="305"/>
        <v>22000</v>
      </c>
      <c r="G446" s="204">
        <f t="shared" si="306"/>
        <v>0</v>
      </c>
      <c r="H446" s="205">
        <f t="shared" si="307"/>
        <v>0</v>
      </c>
      <c r="I446" s="128"/>
      <c r="J446" s="135"/>
      <c r="K446" s="135"/>
      <c r="L446" s="135"/>
      <c r="M446" s="135"/>
      <c r="N446" s="175">
        <v>311114</v>
      </c>
      <c r="O446" s="176" t="s">
        <v>39</v>
      </c>
      <c r="P446" s="177" t="s">
        <v>280</v>
      </c>
      <c r="Q446" s="178">
        <v>11000</v>
      </c>
      <c r="R446" s="178">
        <f>S446-Q446</f>
        <v>0</v>
      </c>
      <c r="S446" s="178">
        <v>11000</v>
      </c>
      <c r="T446" s="178"/>
      <c r="U446" s="178"/>
      <c r="V446" s="178"/>
      <c r="W446" s="178"/>
      <c r="X446" s="178"/>
      <c r="Y446" s="178"/>
      <c r="Z446" s="178"/>
      <c r="AA446" s="178">
        <v>0</v>
      </c>
      <c r="AB446" s="178"/>
      <c r="AC446" s="178"/>
      <c r="AD446" s="178"/>
    </row>
    <row r="447" spans="1:31" s="118" customFormat="1" ht="20.25" hidden="1" customHeight="1" x14ac:dyDescent="0.25">
      <c r="A447" s="192" t="s">
        <v>466</v>
      </c>
      <c r="B447" s="187"/>
      <c r="C447" s="187"/>
      <c r="D447" s="202" t="s">
        <v>396</v>
      </c>
      <c r="E447" s="202" t="s">
        <v>397</v>
      </c>
      <c r="F447" s="204">
        <f t="shared" si="305"/>
        <v>2000</v>
      </c>
      <c r="G447" s="204">
        <f t="shared" si="306"/>
        <v>0</v>
      </c>
      <c r="H447" s="205">
        <f t="shared" si="307"/>
        <v>47</v>
      </c>
      <c r="I447" s="128"/>
      <c r="J447" s="135"/>
      <c r="K447" s="135"/>
      <c r="L447" s="135">
        <v>3114</v>
      </c>
      <c r="M447" s="135"/>
      <c r="N447" s="136"/>
      <c r="O447" s="12" t="s">
        <v>39</v>
      </c>
      <c r="P447" s="131" t="s">
        <v>138</v>
      </c>
      <c r="Q447" s="137">
        <f>Q448</f>
        <v>1000</v>
      </c>
      <c r="R447" s="137">
        <f t="shared" ref="R447:AB447" si="338">R448</f>
        <v>0</v>
      </c>
      <c r="S447" s="137">
        <f t="shared" si="338"/>
        <v>1000</v>
      </c>
      <c r="T447" s="137">
        <f t="shared" si="338"/>
        <v>0</v>
      </c>
      <c r="U447" s="137">
        <f t="shared" si="338"/>
        <v>0</v>
      </c>
      <c r="V447" s="137">
        <f t="shared" si="338"/>
        <v>0</v>
      </c>
      <c r="W447" s="137">
        <f t="shared" si="338"/>
        <v>0</v>
      </c>
      <c r="X447" s="137">
        <f t="shared" si="338"/>
        <v>0</v>
      </c>
      <c r="Y447" s="137">
        <f t="shared" si="338"/>
        <v>0</v>
      </c>
      <c r="Z447" s="137">
        <f t="shared" si="338"/>
        <v>47</v>
      </c>
      <c r="AA447" s="137">
        <f t="shared" si="338"/>
        <v>0</v>
      </c>
      <c r="AB447" s="137">
        <f t="shared" si="338"/>
        <v>0</v>
      </c>
      <c r="AC447" s="137"/>
      <c r="AD447" s="137"/>
    </row>
    <row r="448" spans="1:31" s="118" customFormat="1" ht="20.25" hidden="1" customHeight="1" x14ac:dyDescent="0.25">
      <c r="A448" s="192" t="s">
        <v>466</v>
      </c>
      <c r="B448" s="187"/>
      <c r="C448" s="187"/>
      <c r="D448" s="187"/>
      <c r="E448" s="202" t="s">
        <v>397</v>
      </c>
      <c r="F448" s="204">
        <f t="shared" si="305"/>
        <v>2000</v>
      </c>
      <c r="G448" s="204">
        <f t="shared" si="306"/>
        <v>0</v>
      </c>
      <c r="H448" s="205">
        <f t="shared" si="307"/>
        <v>47</v>
      </c>
      <c r="I448" s="128"/>
      <c r="J448" s="135"/>
      <c r="K448" s="135"/>
      <c r="L448" s="135"/>
      <c r="M448" s="198">
        <v>31141</v>
      </c>
      <c r="N448" s="199"/>
      <c r="O448" s="200" t="s">
        <v>39</v>
      </c>
      <c r="P448" s="199" t="s">
        <v>138</v>
      </c>
      <c r="Q448" s="201">
        <f>Q449+Q450</f>
        <v>1000</v>
      </c>
      <c r="R448" s="201">
        <f t="shared" ref="R448:AB448" si="339">R449+R450</f>
        <v>0</v>
      </c>
      <c r="S448" s="201">
        <f t="shared" si="339"/>
        <v>1000</v>
      </c>
      <c r="T448" s="201">
        <f t="shared" si="339"/>
        <v>0</v>
      </c>
      <c r="U448" s="201">
        <f t="shared" si="339"/>
        <v>0</v>
      </c>
      <c r="V448" s="201">
        <f t="shared" si="339"/>
        <v>0</v>
      </c>
      <c r="W448" s="201">
        <f t="shared" si="339"/>
        <v>0</v>
      </c>
      <c r="X448" s="201">
        <f t="shared" si="339"/>
        <v>0</v>
      </c>
      <c r="Y448" s="201">
        <f t="shared" si="339"/>
        <v>0</v>
      </c>
      <c r="Z448" s="201">
        <f t="shared" si="339"/>
        <v>47</v>
      </c>
      <c r="AA448" s="201">
        <f t="shared" si="339"/>
        <v>0</v>
      </c>
      <c r="AB448" s="201">
        <f t="shared" si="339"/>
        <v>0</v>
      </c>
      <c r="AC448" s="201"/>
      <c r="AD448" s="201"/>
    </row>
    <row r="449" spans="1:30" s="118" customFormat="1" ht="20.25" hidden="1" customHeight="1" x14ac:dyDescent="0.25">
      <c r="A449" s="192" t="s">
        <v>466</v>
      </c>
      <c r="B449" s="187"/>
      <c r="C449" s="187"/>
      <c r="D449" s="187"/>
      <c r="E449" s="187"/>
      <c r="F449" s="204">
        <f t="shared" si="305"/>
        <v>0</v>
      </c>
      <c r="G449" s="204">
        <f t="shared" si="306"/>
        <v>0</v>
      </c>
      <c r="H449" s="205">
        <f t="shared" si="307"/>
        <v>0</v>
      </c>
      <c r="I449" s="128"/>
      <c r="J449" s="135"/>
      <c r="K449" s="135"/>
      <c r="L449" s="135"/>
      <c r="M449" s="135"/>
      <c r="N449" s="175">
        <v>311410</v>
      </c>
      <c r="O449" s="176" t="s">
        <v>39</v>
      </c>
      <c r="P449" s="177" t="s">
        <v>281</v>
      </c>
      <c r="Q449" s="178">
        <v>0</v>
      </c>
      <c r="R449" s="178">
        <f>S449-Q449</f>
        <v>0</v>
      </c>
      <c r="S449" s="178">
        <v>0</v>
      </c>
      <c r="T449" s="178"/>
      <c r="U449" s="178"/>
      <c r="V449" s="178"/>
      <c r="W449" s="178"/>
      <c r="X449" s="178"/>
      <c r="Y449" s="178"/>
      <c r="Z449" s="178">
        <v>0</v>
      </c>
      <c r="AA449" s="178">
        <f t="shared" ref="AA449" si="340">+Q449</f>
        <v>0</v>
      </c>
      <c r="AB449" s="178"/>
      <c r="AC449" s="178"/>
      <c r="AD449" s="178"/>
    </row>
    <row r="450" spans="1:30" s="118" customFormat="1" ht="20.25" hidden="1" customHeight="1" x14ac:dyDescent="0.25">
      <c r="A450" s="192" t="s">
        <v>466</v>
      </c>
      <c r="B450" s="187"/>
      <c r="C450" s="187"/>
      <c r="D450" s="187"/>
      <c r="E450" s="187"/>
      <c r="F450" s="204">
        <f t="shared" si="305"/>
        <v>2000</v>
      </c>
      <c r="G450" s="204">
        <f t="shared" si="306"/>
        <v>0</v>
      </c>
      <c r="H450" s="205">
        <f t="shared" si="307"/>
        <v>47</v>
      </c>
      <c r="I450" s="128"/>
      <c r="J450" s="135"/>
      <c r="K450" s="135"/>
      <c r="L450" s="135"/>
      <c r="M450" s="135"/>
      <c r="N450" s="175">
        <v>311411</v>
      </c>
      <c r="O450" s="176" t="s">
        <v>39</v>
      </c>
      <c r="P450" s="177" t="s">
        <v>282</v>
      </c>
      <c r="Q450" s="178">
        <v>1000</v>
      </c>
      <c r="R450" s="178">
        <f>S450-Q450</f>
        <v>0</v>
      </c>
      <c r="S450" s="178">
        <v>1000</v>
      </c>
      <c r="T450" s="178"/>
      <c r="U450" s="178"/>
      <c r="V450" s="178"/>
      <c r="W450" s="178"/>
      <c r="X450" s="178"/>
      <c r="Y450" s="178"/>
      <c r="Z450" s="178">
        <v>47</v>
      </c>
      <c r="AA450" s="178">
        <v>0</v>
      </c>
      <c r="AB450" s="178"/>
      <c r="AC450" s="178"/>
      <c r="AD450" s="178"/>
    </row>
    <row r="451" spans="1:30" s="218" customFormat="1" ht="20.25" hidden="1" customHeight="1" x14ac:dyDescent="0.25">
      <c r="A451" s="192" t="s">
        <v>466</v>
      </c>
      <c r="B451" s="192"/>
      <c r="C451" s="219" t="s">
        <v>393</v>
      </c>
      <c r="D451" s="219" t="s">
        <v>396</v>
      </c>
      <c r="E451" s="219" t="s">
        <v>397</v>
      </c>
      <c r="F451" s="211">
        <f t="shared" si="305"/>
        <v>1350</v>
      </c>
      <c r="G451" s="211">
        <f t="shared" si="306"/>
        <v>0</v>
      </c>
      <c r="H451" s="212">
        <f t="shared" si="307"/>
        <v>675</v>
      </c>
      <c r="I451" s="213"/>
      <c r="J451" s="214"/>
      <c r="K451" s="214">
        <v>313</v>
      </c>
      <c r="L451" s="214"/>
      <c r="M451" s="214"/>
      <c r="N451" s="215"/>
      <c r="O451" s="220" t="s">
        <v>39</v>
      </c>
      <c r="P451" s="216" t="s">
        <v>149</v>
      </c>
      <c r="Q451" s="217">
        <f>Q452</f>
        <v>675</v>
      </c>
      <c r="R451" s="217">
        <f t="shared" ref="R451:AB453" si="341">R452</f>
        <v>0</v>
      </c>
      <c r="S451" s="217">
        <f t="shared" si="341"/>
        <v>675</v>
      </c>
      <c r="T451" s="217">
        <f t="shared" si="341"/>
        <v>0</v>
      </c>
      <c r="U451" s="217">
        <f t="shared" si="341"/>
        <v>0</v>
      </c>
      <c r="V451" s="217">
        <f t="shared" si="341"/>
        <v>0</v>
      </c>
      <c r="W451" s="217">
        <f t="shared" si="341"/>
        <v>0</v>
      </c>
      <c r="X451" s="217">
        <f t="shared" si="341"/>
        <v>0</v>
      </c>
      <c r="Y451" s="217">
        <f t="shared" si="341"/>
        <v>0</v>
      </c>
      <c r="Z451" s="217">
        <f t="shared" si="341"/>
        <v>675</v>
      </c>
      <c r="AA451" s="217">
        <f t="shared" si="341"/>
        <v>0</v>
      </c>
      <c r="AB451" s="217">
        <f t="shared" si="341"/>
        <v>0</v>
      </c>
      <c r="AC451" s="217"/>
      <c r="AD451" s="217"/>
    </row>
    <row r="452" spans="1:30" s="118" customFormat="1" ht="20.25" hidden="1" customHeight="1" x14ac:dyDescent="0.25">
      <c r="A452" s="192" t="s">
        <v>466</v>
      </c>
      <c r="B452" s="187"/>
      <c r="C452" s="187"/>
      <c r="D452" s="202" t="s">
        <v>396</v>
      </c>
      <c r="E452" s="202" t="s">
        <v>397</v>
      </c>
      <c r="F452" s="204">
        <f t="shared" si="305"/>
        <v>1350</v>
      </c>
      <c r="G452" s="204">
        <f t="shared" si="306"/>
        <v>0</v>
      </c>
      <c r="H452" s="205">
        <f t="shared" si="307"/>
        <v>675</v>
      </c>
      <c r="I452" s="128"/>
      <c r="J452" s="135"/>
      <c r="K452" s="135"/>
      <c r="L452" s="135">
        <v>3132</v>
      </c>
      <c r="M452" s="135"/>
      <c r="N452" s="136"/>
      <c r="O452" s="12" t="s">
        <v>39</v>
      </c>
      <c r="P452" s="131" t="s">
        <v>150</v>
      </c>
      <c r="Q452" s="137">
        <f>Q453</f>
        <v>675</v>
      </c>
      <c r="R452" s="137">
        <f t="shared" si="341"/>
        <v>0</v>
      </c>
      <c r="S452" s="137">
        <f t="shared" si="341"/>
        <v>675</v>
      </c>
      <c r="T452" s="137">
        <f t="shared" si="341"/>
        <v>0</v>
      </c>
      <c r="U452" s="137">
        <f t="shared" si="341"/>
        <v>0</v>
      </c>
      <c r="V452" s="137">
        <f t="shared" si="341"/>
        <v>0</v>
      </c>
      <c r="W452" s="137">
        <f t="shared" si="341"/>
        <v>0</v>
      </c>
      <c r="X452" s="137">
        <f t="shared" si="341"/>
        <v>0</v>
      </c>
      <c r="Y452" s="137">
        <f t="shared" si="341"/>
        <v>0</v>
      </c>
      <c r="Z452" s="137">
        <f t="shared" si="341"/>
        <v>675</v>
      </c>
      <c r="AA452" s="137">
        <f t="shared" si="341"/>
        <v>0</v>
      </c>
      <c r="AB452" s="137">
        <f t="shared" si="341"/>
        <v>0</v>
      </c>
      <c r="AC452" s="137"/>
      <c r="AD452" s="137"/>
    </row>
    <row r="453" spans="1:30" s="118" customFormat="1" ht="20.25" hidden="1" customHeight="1" x14ac:dyDescent="0.25">
      <c r="A453" s="192" t="s">
        <v>466</v>
      </c>
      <c r="B453" s="187"/>
      <c r="C453" s="187"/>
      <c r="D453" s="187"/>
      <c r="E453" s="202" t="s">
        <v>397</v>
      </c>
      <c r="F453" s="204">
        <f t="shared" si="305"/>
        <v>1350</v>
      </c>
      <c r="G453" s="204">
        <f t="shared" si="306"/>
        <v>0</v>
      </c>
      <c r="H453" s="205">
        <f t="shared" si="307"/>
        <v>675</v>
      </c>
      <c r="I453" s="128"/>
      <c r="J453" s="135"/>
      <c r="K453" s="135"/>
      <c r="L453" s="135"/>
      <c r="M453" s="198">
        <v>31321</v>
      </c>
      <c r="N453" s="199"/>
      <c r="O453" s="200" t="s">
        <v>39</v>
      </c>
      <c r="P453" s="199" t="s">
        <v>150</v>
      </c>
      <c r="Q453" s="201">
        <f>Q454</f>
        <v>675</v>
      </c>
      <c r="R453" s="201">
        <f t="shared" si="341"/>
        <v>0</v>
      </c>
      <c r="S453" s="201">
        <f t="shared" si="341"/>
        <v>675</v>
      </c>
      <c r="T453" s="201">
        <f t="shared" si="341"/>
        <v>0</v>
      </c>
      <c r="U453" s="201">
        <f t="shared" si="341"/>
        <v>0</v>
      </c>
      <c r="V453" s="201">
        <f t="shared" si="341"/>
        <v>0</v>
      </c>
      <c r="W453" s="201">
        <f t="shared" si="341"/>
        <v>0</v>
      </c>
      <c r="X453" s="201">
        <f t="shared" si="341"/>
        <v>0</v>
      </c>
      <c r="Y453" s="201">
        <f t="shared" si="341"/>
        <v>0</v>
      </c>
      <c r="Z453" s="201">
        <f t="shared" si="341"/>
        <v>675</v>
      </c>
      <c r="AA453" s="201">
        <f t="shared" si="341"/>
        <v>0</v>
      </c>
      <c r="AB453" s="201">
        <f t="shared" si="341"/>
        <v>0</v>
      </c>
      <c r="AC453" s="201"/>
      <c r="AD453" s="201"/>
    </row>
    <row r="454" spans="1:30" s="118" customFormat="1" ht="20.25" hidden="1" customHeight="1" x14ac:dyDescent="0.25">
      <c r="A454" s="192" t="s">
        <v>466</v>
      </c>
      <c r="B454" s="187"/>
      <c r="C454" s="187"/>
      <c r="D454" s="187"/>
      <c r="E454" s="187"/>
      <c r="F454" s="204">
        <f t="shared" si="305"/>
        <v>1350</v>
      </c>
      <c r="G454" s="204">
        <f t="shared" si="306"/>
        <v>0</v>
      </c>
      <c r="H454" s="205">
        <f t="shared" si="307"/>
        <v>675</v>
      </c>
      <c r="I454" s="128"/>
      <c r="J454" s="135"/>
      <c r="K454" s="135"/>
      <c r="L454" s="135"/>
      <c r="M454" s="135"/>
      <c r="N454" s="175">
        <v>313210</v>
      </c>
      <c r="O454" s="176" t="s">
        <v>39</v>
      </c>
      <c r="P454" s="177" t="s">
        <v>283</v>
      </c>
      <c r="Q454" s="178">
        <v>675</v>
      </c>
      <c r="R454" s="178">
        <f>S454-Q454</f>
        <v>0</v>
      </c>
      <c r="S454" s="178">
        <v>675</v>
      </c>
      <c r="T454" s="178"/>
      <c r="U454" s="178"/>
      <c r="V454" s="178"/>
      <c r="W454" s="178"/>
      <c r="X454" s="178"/>
      <c r="Y454" s="178"/>
      <c r="Z454" s="178">
        <v>675</v>
      </c>
      <c r="AA454" s="178">
        <v>0</v>
      </c>
      <c r="AB454" s="178"/>
      <c r="AC454" s="178"/>
      <c r="AD454" s="178"/>
    </row>
    <row r="455" spans="1:30" s="191" customFormat="1" ht="20.25" customHeight="1" x14ac:dyDescent="0.25">
      <c r="A455" s="192" t="s">
        <v>466</v>
      </c>
      <c r="B455" s="202" t="s">
        <v>362</v>
      </c>
      <c r="C455" s="202" t="s">
        <v>393</v>
      </c>
      <c r="D455" s="202" t="s">
        <v>396</v>
      </c>
      <c r="E455" s="202" t="s">
        <v>397</v>
      </c>
      <c r="F455" s="204">
        <f t="shared" si="305"/>
        <v>440</v>
      </c>
      <c r="G455" s="204">
        <f t="shared" si="306"/>
        <v>0</v>
      </c>
      <c r="H455" s="205">
        <f t="shared" si="307"/>
        <v>3398313</v>
      </c>
      <c r="I455" s="125"/>
      <c r="J455" s="125">
        <v>32</v>
      </c>
      <c r="K455" s="125"/>
      <c r="L455" s="125"/>
      <c r="M455" s="125"/>
      <c r="N455" s="125"/>
      <c r="O455" s="179" t="s">
        <v>39</v>
      </c>
      <c r="P455" s="189" t="s">
        <v>7</v>
      </c>
      <c r="Q455" s="190">
        <f>Q456</f>
        <v>220</v>
      </c>
      <c r="R455" s="190">
        <f t="shared" ref="R455:Z455" si="342">R456</f>
        <v>0</v>
      </c>
      <c r="S455" s="190">
        <f t="shared" si="342"/>
        <v>220</v>
      </c>
      <c r="T455" s="190">
        <f t="shared" si="342"/>
        <v>0</v>
      </c>
      <c r="U455" s="190">
        <f t="shared" si="342"/>
        <v>0</v>
      </c>
      <c r="V455" s="190">
        <f t="shared" si="342"/>
        <v>0</v>
      </c>
      <c r="W455" s="190">
        <f t="shared" si="342"/>
        <v>0</v>
      </c>
      <c r="X455" s="190">
        <f t="shared" si="342"/>
        <v>0</v>
      </c>
      <c r="Y455" s="190">
        <f t="shared" si="342"/>
        <v>0</v>
      </c>
      <c r="Z455" s="190">
        <f t="shared" si="342"/>
        <v>213</v>
      </c>
      <c r="AA455" s="190">
        <f>AA456+AA469</f>
        <v>833100</v>
      </c>
      <c r="AB455" s="190">
        <f>AB456+AB469</f>
        <v>850000</v>
      </c>
      <c r="AC455" s="190">
        <v>855000</v>
      </c>
      <c r="AD455" s="190">
        <v>860000</v>
      </c>
    </row>
    <row r="456" spans="1:30" s="218" customFormat="1" ht="20.25" hidden="1" customHeight="1" x14ac:dyDescent="0.25">
      <c r="A456" s="192" t="s">
        <v>466</v>
      </c>
      <c r="B456" s="192"/>
      <c r="C456" s="219" t="s">
        <v>393</v>
      </c>
      <c r="D456" s="219" t="s">
        <v>396</v>
      </c>
      <c r="E456" s="219" t="s">
        <v>397</v>
      </c>
      <c r="F456" s="211">
        <f t="shared" si="305"/>
        <v>440</v>
      </c>
      <c r="G456" s="211">
        <f t="shared" si="306"/>
        <v>0</v>
      </c>
      <c r="H456" s="212">
        <f t="shared" si="307"/>
        <v>213</v>
      </c>
      <c r="I456" s="213"/>
      <c r="J456" s="214"/>
      <c r="K456" s="214">
        <v>322</v>
      </c>
      <c r="L456" s="214"/>
      <c r="M456" s="214"/>
      <c r="N456" s="215"/>
      <c r="O456" s="220" t="s">
        <v>39</v>
      </c>
      <c r="P456" s="216" t="s">
        <v>165</v>
      </c>
      <c r="Q456" s="217">
        <f>Q457+Q462</f>
        <v>220</v>
      </c>
      <c r="R456" s="217">
        <f t="shared" ref="R456:AB456" si="343">R457+R462</f>
        <v>0</v>
      </c>
      <c r="S456" s="217">
        <f t="shared" si="343"/>
        <v>220</v>
      </c>
      <c r="T456" s="217">
        <f t="shared" si="343"/>
        <v>0</v>
      </c>
      <c r="U456" s="217">
        <f t="shared" si="343"/>
        <v>0</v>
      </c>
      <c r="V456" s="217">
        <f t="shared" si="343"/>
        <v>0</v>
      </c>
      <c r="W456" s="217">
        <f t="shared" si="343"/>
        <v>0</v>
      </c>
      <c r="X456" s="217">
        <f t="shared" si="343"/>
        <v>0</v>
      </c>
      <c r="Y456" s="217">
        <f t="shared" si="343"/>
        <v>0</v>
      </c>
      <c r="Z456" s="217">
        <f t="shared" si="343"/>
        <v>213</v>
      </c>
      <c r="AA456" s="217">
        <f t="shared" si="343"/>
        <v>0</v>
      </c>
      <c r="AB456" s="217">
        <f t="shared" si="343"/>
        <v>0</v>
      </c>
      <c r="AC456" s="245"/>
      <c r="AD456" s="217"/>
    </row>
    <row r="457" spans="1:30" s="118" customFormat="1" ht="20.25" hidden="1" customHeight="1" x14ac:dyDescent="0.25">
      <c r="A457" s="192" t="s">
        <v>466</v>
      </c>
      <c r="B457" s="187"/>
      <c r="C457" s="187"/>
      <c r="D457" s="202" t="s">
        <v>396</v>
      </c>
      <c r="E457" s="202" t="s">
        <v>397</v>
      </c>
      <c r="F457" s="204">
        <f t="shared" si="305"/>
        <v>120</v>
      </c>
      <c r="G457" s="204">
        <f t="shared" si="306"/>
        <v>0</v>
      </c>
      <c r="H457" s="205">
        <f t="shared" si="307"/>
        <v>56</v>
      </c>
      <c r="I457" s="128"/>
      <c r="J457" s="135"/>
      <c r="K457" s="135"/>
      <c r="L457" s="135">
        <v>3221</v>
      </c>
      <c r="M457" s="135"/>
      <c r="N457" s="136"/>
      <c r="O457" s="12" t="s">
        <v>39</v>
      </c>
      <c r="P457" s="131" t="s">
        <v>166</v>
      </c>
      <c r="Q457" s="137">
        <f>Q458</f>
        <v>60</v>
      </c>
      <c r="R457" s="137">
        <f t="shared" ref="R457:AB457" si="344">R458</f>
        <v>0</v>
      </c>
      <c r="S457" s="137">
        <f t="shared" si="344"/>
        <v>60</v>
      </c>
      <c r="T457" s="137">
        <f t="shared" si="344"/>
        <v>0</v>
      </c>
      <c r="U457" s="137">
        <f t="shared" si="344"/>
        <v>0</v>
      </c>
      <c r="V457" s="137">
        <f t="shared" si="344"/>
        <v>0</v>
      </c>
      <c r="W457" s="137">
        <f t="shared" si="344"/>
        <v>0</v>
      </c>
      <c r="X457" s="137">
        <f t="shared" si="344"/>
        <v>0</v>
      </c>
      <c r="Y457" s="137">
        <f t="shared" si="344"/>
        <v>0</v>
      </c>
      <c r="Z457" s="137">
        <f t="shared" si="344"/>
        <v>56</v>
      </c>
      <c r="AA457" s="137">
        <f t="shared" si="344"/>
        <v>0</v>
      </c>
      <c r="AB457" s="137">
        <f t="shared" si="344"/>
        <v>0</v>
      </c>
      <c r="AC457" s="246"/>
      <c r="AD457" s="137"/>
    </row>
    <row r="458" spans="1:30" s="118" customFormat="1" ht="20.25" hidden="1" customHeight="1" x14ac:dyDescent="0.25">
      <c r="A458" s="192" t="s">
        <v>466</v>
      </c>
      <c r="B458" s="187"/>
      <c r="C458" s="187"/>
      <c r="D458" s="187"/>
      <c r="E458" s="202" t="s">
        <v>397</v>
      </c>
      <c r="F458" s="204">
        <f t="shared" si="305"/>
        <v>120</v>
      </c>
      <c r="G458" s="204">
        <f t="shared" si="306"/>
        <v>0</v>
      </c>
      <c r="H458" s="205">
        <f t="shared" si="307"/>
        <v>56</v>
      </c>
      <c r="I458" s="128"/>
      <c r="J458" s="135"/>
      <c r="K458" s="135"/>
      <c r="L458" s="135"/>
      <c r="M458" s="198">
        <v>32211</v>
      </c>
      <c r="N458" s="199"/>
      <c r="O458" s="200" t="s">
        <v>39</v>
      </c>
      <c r="P458" s="199" t="s">
        <v>167</v>
      </c>
      <c r="Q458" s="201">
        <f t="shared" ref="Q458:Y458" si="345">Q459+Q460+Q461</f>
        <v>60</v>
      </c>
      <c r="R458" s="201">
        <f t="shared" si="345"/>
        <v>0</v>
      </c>
      <c r="S458" s="201">
        <f t="shared" si="345"/>
        <v>60</v>
      </c>
      <c r="T458" s="201">
        <f t="shared" si="345"/>
        <v>0</v>
      </c>
      <c r="U458" s="201">
        <f t="shared" si="345"/>
        <v>0</v>
      </c>
      <c r="V458" s="201">
        <f t="shared" si="345"/>
        <v>0</v>
      </c>
      <c r="W458" s="201">
        <f t="shared" si="345"/>
        <v>0</v>
      </c>
      <c r="X458" s="201">
        <f t="shared" si="345"/>
        <v>0</v>
      </c>
      <c r="Y458" s="201">
        <f t="shared" si="345"/>
        <v>0</v>
      </c>
      <c r="Z458" s="201">
        <f>Z459+Z460+Z461</f>
        <v>56</v>
      </c>
      <c r="AA458" s="201">
        <f t="shared" ref="AA458:AB458" si="346">AA459+AA460+AA461</f>
        <v>0</v>
      </c>
      <c r="AB458" s="201">
        <f t="shared" si="346"/>
        <v>0</v>
      </c>
      <c r="AC458" s="247"/>
      <c r="AD458" s="201"/>
    </row>
    <row r="459" spans="1:30" s="118" customFormat="1" ht="20.25" hidden="1" customHeight="1" x14ac:dyDescent="0.25">
      <c r="A459" s="192" t="s">
        <v>466</v>
      </c>
      <c r="B459" s="187"/>
      <c r="C459" s="187"/>
      <c r="D459" s="187"/>
      <c r="E459" s="187"/>
      <c r="F459" s="204">
        <f t="shared" ref="F459:F532" si="347">+Q459+R459+S459</f>
        <v>120</v>
      </c>
      <c r="G459" s="204">
        <f t="shared" ref="G459:G532" si="348">+T459+U459+V459+W459+X459+Y459</f>
        <v>0</v>
      </c>
      <c r="H459" s="205">
        <f t="shared" ref="H459:H532" si="349">+Z459+AA459+AB459+AC459+AD459</f>
        <v>0</v>
      </c>
      <c r="I459" s="128"/>
      <c r="J459" s="135"/>
      <c r="K459" s="135"/>
      <c r="L459" s="135"/>
      <c r="M459" s="11"/>
      <c r="N459" s="175">
        <v>322110</v>
      </c>
      <c r="O459" s="176" t="s">
        <v>39</v>
      </c>
      <c r="P459" s="177" t="s">
        <v>468</v>
      </c>
      <c r="Q459" s="178">
        <v>60</v>
      </c>
      <c r="R459" s="178">
        <f>S459-Q459</f>
        <v>0</v>
      </c>
      <c r="S459" s="178">
        <v>60</v>
      </c>
      <c r="T459" s="178"/>
      <c r="U459" s="178"/>
      <c r="V459" s="178"/>
      <c r="W459" s="178"/>
      <c r="X459" s="178"/>
      <c r="Y459" s="178"/>
      <c r="Z459" s="178">
        <v>0</v>
      </c>
      <c r="AA459" s="178">
        <v>0</v>
      </c>
      <c r="AB459" s="178"/>
      <c r="AC459" s="248"/>
      <c r="AD459" s="178"/>
    </row>
    <row r="460" spans="1:30" s="118" customFormat="1" ht="20.25" hidden="1" customHeight="1" x14ac:dyDescent="0.25">
      <c r="A460" s="192" t="s">
        <v>466</v>
      </c>
      <c r="B460" s="187"/>
      <c r="C460" s="187"/>
      <c r="D460" s="187"/>
      <c r="E460" s="187"/>
      <c r="F460" s="204"/>
      <c r="G460" s="204"/>
      <c r="H460" s="205"/>
      <c r="I460" s="128"/>
      <c r="J460" s="135"/>
      <c r="K460" s="135"/>
      <c r="L460" s="135"/>
      <c r="M460" s="11"/>
      <c r="N460" s="175">
        <v>322110</v>
      </c>
      <c r="O460" s="176" t="s">
        <v>39</v>
      </c>
      <c r="P460" s="177" t="s">
        <v>284</v>
      </c>
      <c r="Q460" s="178"/>
      <c r="R460" s="178"/>
      <c r="S460" s="178"/>
      <c r="T460" s="178"/>
      <c r="U460" s="178"/>
      <c r="V460" s="178"/>
      <c r="W460" s="178"/>
      <c r="X460" s="178"/>
      <c r="Y460" s="178"/>
      <c r="Z460" s="178">
        <v>56</v>
      </c>
      <c r="AA460" s="178"/>
      <c r="AB460" s="178"/>
      <c r="AC460" s="248"/>
      <c r="AD460" s="178"/>
    </row>
    <row r="461" spans="1:30" s="118" customFormat="1" ht="20.25" hidden="1" customHeight="1" x14ac:dyDescent="0.25">
      <c r="A461" s="192" t="s">
        <v>466</v>
      </c>
      <c r="B461" s="187"/>
      <c r="C461" s="187"/>
      <c r="D461" s="187"/>
      <c r="E461" s="187"/>
      <c r="F461" s="204"/>
      <c r="G461" s="204"/>
      <c r="H461" s="205"/>
      <c r="I461" s="128"/>
      <c r="J461" s="135"/>
      <c r="K461" s="135"/>
      <c r="L461" s="135"/>
      <c r="M461" s="11"/>
      <c r="N461" s="175">
        <v>322111</v>
      </c>
      <c r="O461" s="176" t="s">
        <v>39</v>
      </c>
      <c r="P461" s="177" t="s">
        <v>469</v>
      </c>
      <c r="Q461" s="178"/>
      <c r="R461" s="178"/>
      <c r="S461" s="178"/>
      <c r="T461" s="178"/>
      <c r="U461" s="178"/>
      <c r="V461" s="178"/>
      <c r="W461" s="178"/>
      <c r="X461" s="178"/>
      <c r="Y461" s="178"/>
      <c r="Z461" s="178">
        <v>0</v>
      </c>
      <c r="AA461" s="178"/>
      <c r="AB461" s="178"/>
      <c r="AC461" s="248"/>
      <c r="AD461" s="178"/>
    </row>
    <row r="462" spans="1:30" s="118" customFormat="1" ht="20.25" hidden="1" customHeight="1" x14ac:dyDescent="0.25">
      <c r="A462" s="192" t="s">
        <v>466</v>
      </c>
      <c r="B462" s="187"/>
      <c r="C462" s="187"/>
      <c r="D462" s="202" t="s">
        <v>396</v>
      </c>
      <c r="E462" s="202" t="s">
        <v>397</v>
      </c>
      <c r="F462" s="204">
        <f t="shared" si="347"/>
        <v>320</v>
      </c>
      <c r="G462" s="204">
        <f t="shared" si="348"/>
        <v>0</v>
      </c>
      <c r="H462" s="205">
        <f t="shared" si="349"/>
        <v>157</v>
      </c>
      <c r="I462" s="128"/>
      <c r="J462" s="135"/>
      <c r="K462" s="135"/>
      <c r="L462" s="135">
        <v>3222</v>
      </c>
      <c r="M462" s="135"/>
      <c r="N462" s="136"/>
      <c r="O462" s="12" t="s">
        <v>39</v>
      </c>
      <c r="P462" s="131" t="s">
        <v>178</v>
      </c>
      <c r="Q462" s="137">
        <f t="shared" ref="Q462:Y462" si="350">Q466</f>
        <v>160</v>
      </c>
      <c r="R462" s="137">
        <f t="shared" si="350"/>
        <v>0</v>
      </c>
      <c r="S462" s="137">
        <f t="shared" si="350"/>
        <v>160</v>
      </c>
      <c r="T462" s="137">
        <f t="shared" si="350"/>
        <v>0</v>
      </c>
      <c r="U462" s="137">
        <f t="shared" si="350"/>
        <v>0</v>
      </c>
      <c r="V462" s="137">
        <f t="shared" si="350"/>
        <v>0</v>
      </c>
      <c r="W462" s="137">
        <f t="shared" si="350"/>
        <v>0</v>
      </c>
      <c r="X462" s="137">
        <f t="shared" si="350"/>
        <v>0</v>
      </c>
      <c r="Y462" s="137">
        <f t="shared" si="350"/>
        <v>0</v>
      </c>
      <c r="Z462" s="137">
        <f>Z466+Z463</f>
        <v>157</v>
      </c>
      <c r="AA462" s="137">
        <f>AA466</f>
        <v>0</v>
      </c>
      <c r="AB462" s="137">
        <f>AB466</f>
        <v>0</v>
      </c>
      <c r="AC462" s="246"/>
      <c r="AD462" s="137"/>
    </row>
    <row r="463" spans="1:30" s="118" customFormat="1" ht="20.25" hidden="1" customHeight="1" x14ac:dyDescent="0.25">
      <c r="A463" s="192" t="s">
        <v>466</v>
      </c>
      <c r="B463" s="187"/>
      <c r="C463" s="187"/>
      <c r="D463" s="187"/>
      <c r="E463" s="202" t="s">
        <v>397</v>
      </c>
      <c r="F463" s="204">
        <f t="shared" ref="F463:F464" si="351">+Q463+R463+S463</f>
        <v>320</v>
      </c>
      <c r="G463" s="204">
        <f t="shared" ref="G463:G464" si="352">+T463+U463+V463+W463+X463+Y463</f>
        <v>0</v>
      </c>
      <c r="H463" s="205">
        <f t="shared" ref="H463:H464" si="353">+Z463+AA463+AB463+AC463+AD463</f>
        <v>0</v>
      </c>
      <c r="I463" s="128"/>
      <c r="J463" s="135"/>
      <c r="K463" s="135"/>
      <c r="L463" s="135"/>
      <c r="M463" s="198">
        <v>32221</v>
      </c>
      <c r="N463" s="199"/>
      <c r="O463" s="200" t="s">
        <v>39</v>
      </c>
      <c r="P463" s="199" t="s">
        <v>179</v>
      </c>
      <c r="Q463" s="201">
        <f t="shared" ref="Q463:AB463" si="354">Q464</f>
        <v>160</v>
      </c>
      <c r="R463" s="201">
        <f t="shared" si="354"/>
        <v>0</v>
      </c>
      <c r="S463" s="201">
        <f t="shared" si="354"/>
        <v>160</v>
      </c>
      <c r="T463" s="201">
        <f t="shared" si="354"/>
        <v>0</v>
      </c>
      <c r="U463" s="201">
        <f t="shared" si="354"/>
        <v>0</v>
      </c>
      <c r="V463" s="201">
        <f t="shared" si="354"/>
        <v>0</v>
      </c>
      <c r="W463" s="201">
        <f t="shared" si="354"/>
        <v>0</v>
      </c>
      <c r="X463" s="201">
        <f t="shared" si="354"/>
        <v>0</v>
      </c>
      <c r="Y463" s="201">
        <f t="shared" si="354"/>
        <v>0</v>
      </c>
      <c r="Z463" s="201">
        <f>Z464+Z465</f>
        <v>0</v>
      </c>
      <c r="AA463" s="201">
        <f t="shared" si="354"/>
        <v>0</v>
      </c>
      <c r="AB463" s="201">
        <f t="shared" si="354"/>
        <v>0</v>
      </c>
      <c r="AC463" s="247"/>
      <c r="AD463" s="201"/>
    </row>
    <row r="464" spans="1:30" s="118" customFormat="1" ht="20.25" hidden="1" customHeight="1" x14ac:dyDescent="0.25">
      <c r="A464" s="192" t="s">
        <v>466</v>
      </c>
      <c r="B464" s="187"/>
      <c r="C464" s="187"/>
      <c r="D464" s="187"/>
      <c r="E464" s="187"/>
      <c r="F464" s="204">
        <f t="shared" si="351"/>
        <v>320</v>
      </c>
      <c r="G464" s="204">
        <f t="shared" si="352"/>
        <v>0</v>
      </c>
      <c r="H464" s="205">
        <f t="shared" si="353"/>
        <v>0</v>
      </c>
      <c r="I464" s="128"/>
      <c r="J464" s="135"/>
      <c r="K464" s="135"/>
      <c r="L464" s="135"/>
      <c r="M464" s="11"/>
      <c r="N464" s="175">
        <v>322210</v>
      </c>
      <c r="O464" s="176" t="s">
        <v>39</v>
      </c>
      <c r="P464" s="177" t="s">
        <v>472</v>
      </c>
      <c r="Q464" s="178">
        <v>160</v>
      </c>
      <c r="R464" s="178">
        <f>S464-Q464</f>
        <v>0</v>
      </c>
      <c r="S464" s="178">
        <v>160</v>
      </c>
      <c r="T464" s="178"/>
      <c r="U464" s="178"/>
      <c r="V464" s="178"/>
      <c r="W464" s="178"/>
      <c r="X464" s="178"/>
      <c r="Y464" s="178"/>
      <c r="Z464" s="178">
        <v>0</v>
      </c>
      <c r="AA464" s="178">
        <v>0</v>
      </c>
      <c r="AB464" s="178"/>
      <c r="AC464" s="248"/>
      <c r="AD464" s="178"/>
    </row>
    <row r="465" spans="1:32" s="118" customFormat="1" ht="20.25" hidden="1" customHeight="1" x14ac:dyDescent="0.25">
      <c r="A465" s="192"/>
      <c r="B465" s="187"/>
      <c r="C465" s="187"/>
      <c r="D465" s="187"/>
      <c r="E465" s="187"/>
      <c r="F465" s="204"/>
      <c r="G465" s="204"/>
      <c r="H465" s="205"/>
      <c r="I465" s="128"/>
      <c r="J465" s="135"/>
      <c r="K465" s="135"/>
      <c r="L465" s="135"/>
      <c r="M465" s="11"/>
      <c r="N465" s="175">
        <v>322210</v>
      </c>
      <c r="O465" s="176" t="s">
        <v>39</v>
      </c>
      <c r="P465" s="177" t="s">
        <v>473</v>
      </c>
      <c r="Q465" s="178"/>
      <c r="R465" s="178"/>
      <c r="S465" s="178"/>
      <c r="T465" s="178"/>
      <c r="U465" s="178"/>
      <c r="V465" s="178"/>
      <c r="W465" s="178"/>
      <c r="X465" s="178"/>
      <c r="Y465" s="178"/>
      <c r="Z465" s="178">
        <v>0</v>
      </c>
      <c r="AA465" s="178"/>
      <c r="AB465" s="178"/>
      <c r="AC465" s="248"/>
      <c r="AD465" s="178"/>
    </row>
    <row r="466" spans="1:32" s="118" customFormat="1" ht="20.25" hidden="1" customHeight="1" x14ac:dyDescent="0.25">
      <c r="A466" s="192" t="s">
        <v>466</v>
      </c>
      <c r="B466" s="187"/>
      <c r="C466" s="187"/>
      <c r="D466" s="187"/>
      <c r="E466" s="202" t="s">
        <v>397</v>
      </c>
      <c r="F466" s="204">
        <f t="shared" si="347"/>
        <v>320</v>
      </c>
      <c r="G466" s="204">
        <f t="shared" si="348"/>
        <v>0</v>
      </c>
      <c r="H466" s="205">
        <f t="shared" si="349"/>
        <v>157</v>
      </c>
      <c r="I466" s="128"/>
      <c r="J466" s="135"/>
      <c r="K466" s="135"/>
      <c r="L466" s="135"/>
      <c r="M466" s="198">
        <v>32222</v>
      </c>
      <c r="N466" s="199"/>
      <c r="O466" s="200" t="s">
        <v>39</v>
      </c>
      <c r="P466" s="199" t="s">
        <v>181</v>
      </c>
      <c r="Q466" s="201">
        <f t="shared" ref="Q466:AB466" si="355">Q467</f>
        <v>160</v>
      </c>
      <c r="R466" s="201">
        <f t="shared" si="355"/>
        <v>0</v>
      </c>
      <c r="S466" s="201">
        <f t="shared" si="355"/>
        <v>160</v>
      </c>
      <c r="T466" s="201">
        <f t="shared" si="355"/>
        <v>0</v>
      </c>
      <c r="U466" s="201">
        <f t="shared" si="355"/>
        <v>0</v>
      </c>
      <c r="V466" s="201">
        <f t="shared" si="355"/>
        <v>0</v>
      </c>
      <c r="W466" s="201">
        <f t="shared" si="355"/>
        <v>0</v>
      </c>
      <c r="X466" s="201">
        <f t="shared" si="355"/>
        <v>0</v>
      </c>
      <c r="Y466" s="201">
        <f t="shared" si="355"/>
        <v>0</v>
      </c>
      <c r="Z466" s="201">
        <f>Z467+Z468</f>
        <v>157</v>
      </c>
      <c r="AA466" s="201">
        <f t="shared" si="355"/>
        <v>0</v>
      </c>
      <c r="AB466" s="201">
        <f t="shared" si="355"/>
        <v>0</v>
      </c>
      <c r="AC466" s="247"/>
      <c r="AD466" s="201"/>
    </row>
    <row r="467" spans="1:32" s="118" customFormat="1" ht="20.25" hidden="1" customHeight="1" x14ac:dyDescent="0.25">
      <c r="A467" s="192" t="s">
        <v>466</v>
      </c>
      <c r="B467" s="187"/>
      <c r="C467" s="187"/>
      <c r="D467" s="187"/>
      <c r="E467" s="187"/>
      <c r="F467" s="204">
        <f t="shared" si="347"/>
        <v>320</v>
      </c>
      <c r="G467" s="204">
        <f t="shared" si="348"/>
        <v>0</v>
      </c>
      <c r="H467" s="205">
        <f t="shared" si="349"/>
        <v>0</v>
      </c>
      <c r="I467" s="128"/>
      <c r="J467" s="135"/>
      <c r="K467" s="135"/>
      <c r="L467" s="135"/>
      <c r="M467" s="11"/>
      <c r="N467" s="175">
        <v>322220</v>
      </c>
      <c r="O467" s="176" t="s">
        <v>39</v>
      </c>
      <c r="P467" s="177" t="s">
        <v>470</v>
      </c>
      <c r="Q467" s="178">
        <v>160</v>
      </c>
      <c r="R467" s="178">
        <f>S467-Q467</f>
        <v>0</v>
      </c>
      <c r="S467" s="178">
        <v>160</v>
      </c>
      <c r="T467" s="178"/>
      <c r="U467" s="178"/>
      <c r="V467" s="178"/>
      <c r="W467" s="178"/>
      <c r="X467" s="178"/>
      <c r="Y467" s="178"/>
      <c r="Z467" s="178">
        <v>0</v>
      </c>
      <c r="AA467" s="178">
        <v>0</v>
      </c>
      <c r="AB467" s="178"/>
      <c r="AC467" s="248"/>
      <c r="AD467" s="178"/>
    </row>
    <row r="468" spans="1:32" s="118" customFormat="1" ht="20.25" hidden="1" customHeight="1" x14ac:dyDescent="0.25">
      <c r="A468" s="192"/>
      <c r="B468" s="187"/>
      <c r="C468" s="187"/>
      <c r="D468" s="187"/>
      <c r="E468" s="187"/>
      <c r="F468" s="204"/>
      <c r="G468" s="204"/>
      <c r="H468" s="205"/>
      <c r="I468" s="128"/>
      <c r="J468" s="135"/>
      <c r="K468" s="135"/>
      <c r="L468" s="135"/>
      <c r="M468" s="11"/>
      <c r="N468" s="175">
        <v>322220</v>
      </c>
      <c r="O468" s="176" t="s">
        <v>39</v>
      </c>
      <c r="P468" s="177" t="s">
        <v>471</v>
      </c>
      <c r="Q468" s="178"/>
      <c r="R468" s="178"/>
      <c r="S468" s="178"/>
      <c r="T468" s="178"/>
      <c r="U468" s="178"/>
      <c r="V468" s="178"/>
      <c r="W468" s="178"/>
      <c r="X468" s="178"/>
      <c r="Y468" s="178"/>
      <c r="Z468" s="178">
        <v>157</v>
      </c>
      <c r="AA468" s="178"/>
      <c r="AB468" s="178"/>
      <c r="AC468" s="248"/>
      <c r="AD468" s="178"/>
    </row>
    <row r="469" spans="1:32" s="118" customFormat="1" ht="25.5" hidden="1" x14ac:dyDescent="0.25">
      <c r="A469" s="192"/>
      <c r="B469" s="187"/>
      <c r="C469" s="187"/>
      <c r="D469" s="187"/>
      <c r="E469" s="187"/>
      <c r="F469" s="204"/>
      <c r="G469" s="204"/>
      <c r="H469" s="205"/>
      <c r="I469" s="213"/>
      <c r="J469" s="214"/>
      <c r="K469" s="271">
        <v>325</v>
      </c>
      <c r="L469" s="271"/>
      <c r="M469" s="273"/>
      <c r="N469" s="274"/>
      <c r="O469" s="272" t="s">
        <v>39</v>
      </c>
      <c r="P469" s="275" t="s">
        <v>486</v>
      </c>
      <c r="Q469" s="276"/>
      <c r="R469" s="276"/>
      <c r="S469" s="276"/>
      <c r="T469" s="276"/>
      <c r="U469" s="276"/>
      <c r="V469" s="276"/>
      <c r="W469" s="276"/>
      <c r="X469" s="276"/>
      <c r="Y469" s="276"/>
      <c r="Z469" s="276">
        <f>Z470</f>
        <v>0</v>
      </c>
      <c r="AA469" s="276">
        <f t="shared" ref="AA469:AB469" si="356">AA470</f>
        <v>833100</v>
      </c>
      <c r="AB469" s="276">
        <f t="shared" si="356"/>
        <v>850000</v>
      </c>
      <c r="AC469" s="276"/>
      <c r="AD469" s="276"/>
    </row>
    <row r="470" spans="1:32" s="118" customFormat="1" ht="25.5" hidden="1" x14ac:dyDescent="0.25">
      <c r="A470" s="192"/>
      <c r="B470" s="187"/>
      <c r="C470" s="187"/>
      <c r="D470" s="187"/>
      <c r="E470" s="187"/>
      <c r="F470" s="204"/>
      <c r="G470" s="204"/>
      <c r="H470" s="205"/>
      <c r="I470" s="128"/>
      <c r="J470" s="135"/>
      <c r="K470" s="264"/>
      <c r="L470" s="264">
        <v>3251</v>
      </c>
      <c r="M470" s="264"/>
      <c r="N470" s="290"/>
      <c r="O470" s="291" t="s">
        <v>39</v>
      </c>
      <c r="P470" s="278" t="s">
        <v>486</v>
      </c>
      <c r="Q470" s="137"/>
      <c r="R470" s="137"/>
      <c r="S470" s="137"/>
      <c r="T470" s="137"/>
      <c r="U470" s="137"/>
      <c r="V470" s="137"/>
      <c r="W470" s="137"/>
      <c r="X470" s="137"/>
      <c r="Y470" s="137"/>
      <c r="Z470" s="137">
        <f>Z471</f>
        <v>0</v>
      </c>
      <c r="AA470" s="137">
        <f t="shared" ref="AA470:AB470" si="357">AA471</f>
        <v>833100</v>
      </c>
      <c r="AB470" s="137">
        <f t="shared" si="357"/>
        <v>850000</v>
      </c>
      <c r="AC470" s="246"/>
      <c r="AD470" s="137"/>
    </row>
    <row r="471" spans="1:32" s="118" customFormat="1" ht="25.5" hidden="1" x14ac:dyDescent="0.25">
      <c r="A471" s="192"/>
      <c r="B471" s="187"/>
      <c r="C471" s="187"/>
      <c r="D471" s="187"/>
      <c r="E471" s="187"/>
      <c r="F471" s="204"/>
      <c r="G471" s="204"/>
      <c r="H471" s="205"/>
      <c r="I471" s="128"/>
      <c r="J471" s="135"/>
      <c r="K471" s="264"/>
      <c r="L471" s="264"/>
      <c r="M471" s="292">
        <v>32511</v>
      </c>
      <c r="N471" s="262"/>
      <c r="O471" s="270" t="s">
        <v>39</v>
      </c>
      <c r="P471" s="262" t="s">
        <v>486</v>
      </c>
      <c r="Q471" s="201"/>
      <c r="R471" s="201"/>
      <c r="S471" s="201"/>
      <c r="T471" s="201"/>
      <c r="U471" s="201"/>
      <c r="V471" s="201"/>
      <c r="W471" s="201"/>
      <c r="X471" s="201"/>
      <c r="Y471" s="201"/>
      <c r="Z471" s="201">
        <f>Z472</f>
        <v>0</v>
      </c>
      <c r="AA471" s="201">
        <f t="shared" ref="AA471:AB471" si="358">AA472</f>
        <v>833100</v>
      </c>
      <c r="AB471" s="201">
        <f t="shared" si="358"/>
        <v>850000</v>
      </c>
      <c r="AC471" s="247"/>
      <c r="AD471" s="201"/>
    </row>
    <row r="472" spans="1:32" s="118" customFormat="1" ht="25.5" hidden="1" x14ac:dyDescent="0.25">
      <c r="A472" s="192"/>
      <c r="B472" s="187"/>
      <c r="C472" s="187"/>
      <c r="D472" s="187"/>
      <c r="E472" s="187"/>
      <c r="F472" s="204"/>
      <c r="G472" s="204"/>
      <c r="H472" s="205"/>
      <c r="I472" s="128"/>
      <c r="J472" s="135"/>
      <c r="K472" s="264"/>
      <c r="L472" s="264"/>
      <c r="M472" s="260"/>
      <c r="N472" s="261">
        <v>325110</v>
      </c>
      <c r="O472" s="265" t="s">
        <v>39</v>
      </c>
      <c r="P472" s="263" t="s">
        <v>486</v>
      </c>
      <c r="Q472" s="178"/>
      <c r="R472" s="178"/>
      <c r="S472" s="178"/>
      <c r="T472" s="178"/>
      <c r="U472" s="178"/>
      <c r="V472" s="178"/>
      <c r="W472" s="178"/>
      <c r="X472" s="178"/>
      <c r="Y472" s="178"/>
      <c r="Z472" s="178"/>
      <c r="AA472" s="178">
        <v>833100</v>
      </c>
      <c r="AB472" s="178">
        <v>850000</v>
      </c>
      <c r="AC472" s="248"/>
      <c r="AD472" s="178"/>
      <c r="AF472" s="118" t="s">
        <v>500</v>
      </c>
    </row>
    <row r="473" spans="1:32" s="118" customFormat="1" ht="30" customHeight="1" x14ac:dyDescent="0.25">
      <c r="A473" s="186"/>
      <c r="B473" s="202" t="s">
        <v>362</v>
      </c>
      <c r="C473" s="202" t="s">
        <v>393</v>
      </c>
      <c r="D473" s="202" t="s">
        <v>396</v>
      </c>
      <c r="E473" s="202" t="s">
        <v>397</v>
      </c>
      <c r="F473" s="204">
        <f t="shared" si="347"/>
        <v>1851436</v>
      </c>
      <c r="G473" s="204">
        <f t="shared" si="348"/>
        <v>0</v>
      </c>
      <c r="H473" s="205">
        <f t="shared" si="349"/>
        <v>2738704</v>
      </c>
      <c r="I473" s="321" t="s">
        <v>106</v>
      </c>
      <c r="J473" s="322"/>
      <c r="K473" s="322"/>
      <c r="L473" s="322"/>
      <c r="M473" s="322"/>
      <c r="N473" s="322"/>
      <c r="O473" s="323"/>
      <c r="P473" s="115" t="s">
        <v>102</v>
      </c>
      <c r="Q473" s="116">
        <f>+Q474+Q511+Q546+Q553</f>
        <v>925718</v>
      </c>
      <c r="R473" s="116">
        <f t="shared" ref="R473:AA473" si="359">+R474+R511+R546+R553</f>
        <v>0</v>
      </c>
      <c r="S473" s="116">
        <f t="shared" si="359"/>
        <v>925718</v>
      </c>
      <c r="T473" s="116">
        <f t="shared" si="359"/>
        <v>0</v>
      </c>
      <c r="U473" s="116">
        <f t="shared" si="359"/>
        <v>0</v>
      </c>
      <c r="V473" s="116">
        <f t="shared" si="359"/>
        <v>0</v>
      </c>
      <c r="W473" s="116">
        <f t="shared" si="359"/>
        <v>0</v>
      </c>
      <c r="X473" s="116">
        <f t="shared" si="359"/>
        <v>0</v>
      </c>
      <c r="Y473" s="116">
        <f t="shared" si="359"/>
        <v>0</v>
      </c>
      <c r="Z473" s="116">
        <f t="shared" si="359"/>
        <v>193016</v>
      </c>
      <c r="AA473" s="116">
        <f t="shared" si="359"/>
        <v>1030107</v>
      </c>
      <c r="AB473" s="116">
        <f>+AB475+AB512+AB547+AB554</f>
        <v>1321281</v>
      </c>
      <c r="AC473" s="116">
        <f>+AC475+AC512+AC547+AC554</f>
        <v>103800</v>
      </c>
      <c r="AD473" s="116">
        <f>+AD475+AD512+AD547+AD554</f>
        <v>90500</v>
      </c>
    </row>
    <row r="474" spans="1:32" s="197" customFormat="1" ht="21.75" customHeight="1" x14ac:dyDescent="0.25">
      <c r="A474" s="192" t="s">
        <v>346</v>
      </c>
      <c r="B474" s="192"/>
      <c r="C474" s="202" t="s">
        <v>393</v>
      </c>
      <c r="D474" s="202" t="s">
        <v>396</v>
      </c>
      <c r="E474" s="202" t="s">
        <v>397</v>
      </c>
      <c r="F474" s="204">
        <f t="shared" si="347"/>
        <v>276646</v>
      </c>
      <c r="G474" s="204">
        <f t="shared" si="348"/>
        <v>0</v>
      </c>
      <c r="H474" s="205">
        <f t="shared" si="349"/>
        <v>528560</v>
      </c>
      <c r="I474" s="193"/>
      <c r="J474" s="193"/>
      <c r="K474" s="193"/>
      <c r="L474" s="193"/>
      <c r="M474" s="193"/>
      <c r="N474" s="193">
        <f>+O474</f>
        <v>311</v>
      </c>
      <c r="O474" s="194">
        <v>311</v>
      </c>
      <c r="P474" s="195" t="s">
        <v>20</v>
      </c>
      <c r="Q474" s="196">
        <f>+Q475</f>
        <v>138323</v>
      </c>
      <c r="R474" s="196">
        <f t="shared" ref="R474:AD474" si="360">+R475</f>
        <v>0</v>
      </c>
      <c r="S474" s="196">
        <f t="shared" si="360"/>
        <v>138323</v>
      </c>
      <c r="T474" s="196">
        <f t="shared" si="360"/>
        <v>0</v>
      </c>
      <c r="U474" s="196">
        <f t="shared" si="360"/>
        <v>0</v>
      </c>
      <c r="V474" s="196">
        <f t="shared" si="360"/>
        <v>0</v>
      </c>
      <c r="W474" s="196">
        <f t="shared" si="360"/>
        <v>0</v>
      </c>
      <c r="X474" s="196">
        <f t="shared" si="360"/>
        <v>0</v>
      </c>
      <c r="Y474" s="196">
        <f t="shared" si="360"/>
        <v>0</v>
      </c>
      <c r="Z474" s="196">
        <f t="shared" si="360"/>
        <v>129053</v>
      </c>
      <c r="AA474" s="196">
        <f t="shared" si="360"/>
        <v>171750</v>
      </c>
      <c r="AB474" s="196">
        <f t="shared" si="360"/>
        <v>156757</v>
      </c>
      <c r="AC474" s="196">
        <f t="shared" si="360"/>
        <v>40500</v>
      </c>
      <c r="AD474" s="196">
        <f t="shared" si="360"/>
        <v>30500</v>
      </c>
    </row>
    <row r="475" spans="1:32" s="123" customFormat="1" ht="19.5" customHeight="1" x14ac:dyDescent="0.25">
      <c r="A475" s="187" t="s">
        <v>346</v>
      </c>
      <c r="B475" s="202" t="s">
        <v>362</v>
      </c>
      <c r="C475" s="202" t="s">
        <v>393</v>
      </c>
      <c r="D475" s="202" t="s">
        <v>396</v>
      </c>
      <c r="E475" s="202" t="s">
        <v>397</v>
      </c>
      <c r="F475" s="204">
        <f t="shared" si="347"/>
        <v>276646</v>
      </c>
      <c r="G475" s="204">
        <f t="shared" si="348"/>
        <v>0</v>
      </c>
      <c r="H475" s="205">
        <f t="shared" si="349"/>
        <v>528560</v>
      </c>
      <c r="I475" s="124">
        <v>4</v>
      </c>
      <c r="J475" s="124"/>
      <c r="K475" s="124"/>
      <c r="L475" s="124"/>
      <c r="M475" s="124"/>
      <c r="N475" s="124"/>
      <c r="O475" s="12">
        <v>311</v>
      </c>
      <c r="P475" s="126" t="s">
        <v>21</v>
      </c>
      <c r="Q475" s="127">
        <f>+Q476+Q481+Q506</f>
        <v>138323</v>
      </c>
      <c r="R475" s="127">
        <f t="shared" ref="R475:AB475" si="361">+R476+R481+R506</f>
        <v>0</v>
      </c>
      <c r="S475" s="127">
        <f t="shared" si="361"/>
        <v>138323</v>
      </c>
      <c r="T475" s="127">
        <f t="shared" si="361"/>
        <v>0</v>
      </c>
      <c r="U475" s="127">
        <f t="shared" si="361"/>
        <v>0</v>
      </c>
      <c r="V475" s="127">
        <f t="shared" si="361"/>
        <v>0</v>
      </c>
      <c r="W475" s="127">
        <f t="shared" si="361"/>
        <v>0</v>
      </c>
      <c r="X475" s="127">
        <f t="shared" si="361"/>
        <v>0</v>
      </c>
      <c r="Y475" s="127">
        <f t="shared" si="361"/>
        <v>0</v>
      </c>
      <c r="Z475" s="127">
        <f t="shared" si="361"/>
        <v>129053</v>
      </c>
      <c r="AA475" s="127">
        <f t="shared" si="361"/>
        <v>171750</v>
      </c>
      <c r="AB475" s="127">
        <f t="shared" si="361"/>
        <v>156757</v>
      </c>
      <c r="AC475" s="127">
        <f t="shared" ref="AC475:AD475" si="362">+AC476+AC481+AC506</f>
        <v>40500</v>
      </c>
      <c r="AD475" s="127">
        <f t="shared" si="362"/>
        <v>30500</v>
      </c>
    </row>
    <row r="476" spans="1:32" s="191" customFormat="1" ht="20.25" customHeight="1" x14ac:dyDescent="0.25">
      <c r="A476" s="187" t="s">
        <v>346</v>
      </c>
      <c r="B476" s="202" t="s">
        <v>362</v>
      </c>
      <c r="C476" s="202" t="s">
        <v>393</v>
      </c>
      <c r="D476" s="202" t="s">
        <v>396</v>
      </c>
      <c r="E476" s="202" t="s">
        <v>397</v>
      </c>
      <c r="F476" s="204">
        <f t="shared" si="347"/>
        <v>0</v>
      </c>
      <c r="G476" s="204">
        <f t="shared" si="348"/>
        <v>0</v>
      </c>
      <c r="H476" s="205">
        <f t="shared" si="349"/>
        <v>6700</v>
      </c>
      <c r="I476" s="125"/>
      <c r="J476" s="125">
        <v>41</v>
      </c>
      <c r="K476" s="125"/>
      <c r="L476" s="125"/>
      <c r="M476" s="125"/>
      <c r="N476" s="125"/>
      <c r="O476" s="179" t="s">
        <v>41</v>
      </c>
      <c r="P476" s="189" t="s">
        <v>11</v>
      </c>
      <c r="Q476" s="190">
        <f t="shared" ref="Q476:AB479" si="363">Q477</f>
        <v>0</v>
      </c>
      <c r="R476" s="190">
        <f t="shared" si="363"/>
        <v>0</v>
      </c>
      <c r="S476" s="190">
        <f t="shared" si="363"/>
        <v>0</v>
      </c>
      <c r="T476" s="190">
        <f t="shared" si="363"/>
        <v>0</v>
      </c>
      <c r="U476" s="190">
        <f t="shared" si="363"/>
        <v>0</v>
      </c>
      <c r="V476" s="190">
        <f t="shared" si="363"/>
        <v>0</v>
      </c>
      <c r="W476" s="190">
        <f t="shared" si="363"/>
        <v>0</v>
      </c>
      <c r="X476" s="190">
        <f t="shared" si="363"/>
        <v>0</v>
      </c>
      <c r="Y476" s="190">
        <f t="shared" si="363"/>
        <v>0</v>
      </c>
      <c r="Z476" s="190">
        <f t="shared" si="363"/>
        <v>0</v>
      </c>
      <c r="AA476" s="190">
        <f t="shared" si="363"/>
        <v>3700</v>
      </c>
      <c r="AB476" s="190">
        <f t="shared" si="363"/>
        <v>2000</v>
      </c>
      <c r="AC476" s="190">
        <v>500</v>
      </c>
      <c r="AD476" s="190">
        <v>500</v>
      </c>
    </row>
    <row r="477" spans="1:32" s="218" customFormat="1" ht="20.25" hidden="1" customHeight="1" x14ac:dyDescent="0.25">
      <c r="A477" s="192" t="s">
        <v>346</v>
      </c>
      <c r="B477" s="192"/>
      <c r="C477" s="219" t="s">
        <v>393</v>
      </c>
      <c r="D477" s="219" t="s">
        <v>396</v>
      </c>
      <c r="E477" s="219" t="s">
        <v>397</v>
      </c>
      <c r="F477" s="211">
        <f t="shared" si="347"/>
        <v>0</v>
      </c>
      <c r="G477" s="211">
        <f t="shared" si="348"/>
        <v>0</v>
      </c>
      <c r="H477" s="212">
        <f t="shared" si="349"/>
        <v>5700</v>
      </c>
      <c r="I477" s="213"/>
      <c r="J477" s="214"/>
      <c r="K477" s="214">
        <v>412</v>
      </c>
      <c r="L477" s="214"/>
      <c r="M477" s="214"/>
      <c r="N477" s="215"/>
      <c r="O477" s="220" t="s">
        <v>41</v>
      </c>
      <c r="P477" s="216" t="s">
        <v>285</v>
      </c>
      <c r="Q477" s="217">
        <f t="shared" si="363"/>
        <v>0</v>
      </c>
      <c r="R477" s="217">
        <f t="shared" si="363"/>
        <v>0</v>
      </c>
      <c r="S477" s="217">
        <f t="shared" si="363"/>
        <v>0</v>
      </c>
      <c r="T477" s="217">
        <f t="shared" si="363"/>
        <v>0</v>
      </c>
      <c r="U477" s="217">
        <f t="shared" si="363"/>
        <v>0</v>
      </c>
      <c r="V477" s="217">
        <f t="shared" si="363"/>
        <v>0</v>
      </c>
      <c r="W477" s="217">
        <f t="shared" si="363"/>
        <v>0</v>
      </c>
      <c r="X477" s="217">
        <f t="shared" si="363"/>
        <v>0</v>
      </c>
      <c r="Y477" s="217">
        <f t="shared" si="363"/>
        <v>0</v>
      </c>
      <c r="Z477" s="217">
        <f t="shared" si="363"/>
        <v>0</v>
      </c>
      <c r="AA477" s="217">
        <f t="shared" si="363"/>
        <v>3700</v>
      </c>
      <c r="AB477" s="217">
        <f t="shared" si="363"/>
        <v>2000</v>
      </c>
      <c r="AC477" s="217"/>
      <c r="AD477" s="217"/>
    </row>
    <row r="478" spans="1:32" s="118" customFormat="1" ht="20.25" hidden="1" customHeight="1" x14ac:dyDescent="0.25">
      <c r="A478" s="187" t="s">
        <v>346</v>
      </c>
      <c r="B478" s="187"/>
      <c r="C478" s="187"/>
      <c r="D478" s="202" t="s">
        <v>396</v>
      </c>
      <c r="E478" s="202" t="s">
        <v>397</v>
      </c>
      <c r="F478" s="204">
        <f t="shared" si="347"/>
        <v>0</v>
      </c>
      <c r="G478" s="204">
        <f t="shared" si="348"/>
        <v>0</v>
      </c>
      <c r="H478" s="205">
        <f t="shared" si="349"/>
        <v>5700</v>
      </c>
      <c r="I478" s="143"/>
      <c r="J478" s="135"/>
      <c r="K478" s="135"/>
      <c r="L478" s="135">
        <v>4123</v>
      </c>
      <c r="M478" s="135"/>
      <c r="N478" s="136"/>
      <c r="O478" s="144" t="s">
        <v>41</v>
      </c>
      <c r="P478" s="131" t="s">
        <v>215</v>
      </c>
      <c r="Q478" s="137">
        <f t="shared" si="363"/>
        <v>0</v>
      </c>
      <c r="R478" s="137">
        <f t="shared" si="363"/>
        <v>0</v>
      </c>
      <c r="S478" s="137">
        <f t="shared" si="363"/>
        <v>0</v>
      </c>
      <c r="T478" s="137">
        <f t="shared" si="363"/>
        <v>0</v>
      </c>
      <c r="U478" s="137">
        <f t="shared" si="363"/>
        <v>0</v>
      </c>
      <c r="V478" s="137">
        <f t="shared" si="363"/>
        <v>0</v>
      </c>
      <c r="W478" s="137">
        <f t="shared" si="363"/>
        <v>0</v>
      </c>
      <c r="X478" s="137">
        <f t="shared" si="363"/>
        <v>0</v>
      </c>
      <c r="Y478" s="137">
        <f t="shared" si="363"/>
        <v>0</v>
      </c>
      <c r="Z478" s="137">
        <f t="shared" si="363"/>
        <v>0</v>
      </c>
      <c r="AA478" s="137">
        <f t="shared" si="363"/>
        <v>3700</v>
      </c>
      <c r="AB478" s="137">
        <f t="shared" si="363"/>
        <v>2000</v>
      </c>
      <c r="AC478" s="137"/>
      <c r="AD478" s="137"/>
    </row>
    <row r="479" spans="1:32" s="118" customFormat="1" ht="20.25" hidden="1" customHeight="1" x14ac:dyDescent="0.25">
      <c r="A479" s="187" t="s">
        <v>346</v>
      </c>
      <c r="B479" s="187"/>
      <c r="C479" s="187"/>
      <c r="D479" s="187"/>
      <c r="E479" s="202" t="s">
        <v>397</v>
      </c>
      <c r="F479" s="204">
        <f t="shared" si="347"/>
        <v>0</v>
      </c>
      <c r="G479" s="204">
        <f t="shared" si="348"/>
        <v>0</v>
      </c>
      <c r="H479" s="205">
        <f t="shared" si="349"/>
        <v>5700</v>
      </c>
      <c r="I479" s="128"/>
      <c r="J479" s="135"/>
      <c r="K479" s="135"/>
      <c r="L479" s="135"/>
      <c r="M479" s="198">
        <v>41231</v>
      </c>
      <c r="N479" s="199"/>
      <c r="O479" s="200" t="s">
        <v>41</v>
      </c>
      <c r="P479" s="199" t="s">
        <v>215</v>
      </c>
      <c r="Q479" s="201">
        <f>Q480</f>
        <v>0</v>
      </c>
      <c r="R479" s="201">
        <f t="shared" si="363"/>
        <v>0</v>
      </c>
      <c r="S479" s="201">
        <f t="shared" si="363"/>
        <v>0</v>
      </c>
      <c r="T479" s="201">
        <f t="shared" si="363"/>
        <v>0</v>
      </c>
      <c r="U479" s="201">
        <f t="shared" si="363"/>
        <v>0</v>
      </c>
      <c r="V479" s="201">
        <f t="shared" si="363"/>
        <v>0</v>
      </c>
      <c r="W479" s="201">
        <f t="shared" si="363"/>
        <v>0</v>
      </c>
      <c r="X479" s="201">
        <f t="shared" si="363"/>
        <v>0</v>
      </c>
      <c r="Y479" s="201">
        <f t="shared" si="363"/>
        <v>0</v>
      </c>
      <c r="Z479" s="201">
        <f t="shared" si="363"/>
        <v>0</v>
      </c>
      <c r="AA479" s="201">
        <f t="shared" si="363"/>
        <v>3700</v>
      </c>
      <c r="AB479" s="201">
        <f t="shared" si="363"/>
        <v>2000</v>
      </c>
      <c r="AC479" s="201"/>
      <c r="AD479" s="201"/>
    </row>
    <row r="480" spans="1:32" s="118" customFormat="1" ht="20.25" hidden="1" customHeight="1" x14ac:dyDescent="0.25">
      <c r="A480" s="187" t="s">
        <v>346</v>
      </c>
      <c r="B480" s="187"/>
      <c r="C480" s="187"/>
      <c r="D480" s="187"/>
      <c r="E480" s="187"/>
      <c r="F480" s="204">
        <f t="shared" si="347"/>
        <v>0</v>
      </c>
      <c r="G480" s="204">
        <f t="shared" si="348"/>
        <v>0</v>
      </c>
      <c r="H480" s="205">
        <f t="shared" si="349"/>
        <v>5700</v>
      </c>
      <c r="I480" s="143"/>
      <c r="J480" s="135"/>
      <c r="K480" s="135"/>
      <c r="L480" s="135"/>
      <c r="M480" s="11"/>
      <c r="N480" s="175">
        <v>412310</v>
      </c>
      <c r="O480" s="176" t="s">
        <v>41</v>
      </c>
      <c r="P480" s="177" t="s">
        <v>215</v>
      </c>
      <c r="Q480" s="178">
        <v>0</v>
      </c>
      <c r="R480" s="178">
        <f>S480-Q480</f>
        <v>0</v>
      </c>
      <c r="S480" s="178">
        <v>0</v>
      </c>
      <c r="T480" s="178"/>
      <c r="U480" s="178"/>
      <c r="V480" s="178"/>
      <c r="W480" s="178"/>
      <c r="X480" s="178"/>
      <c r="Y480" s="178"/>
      <c r="Z480" s="178">
        <v>0</v>
      </c>
      <c r="AA480" s="178">
        <v>3700</v>
      </c>
      <c r="AB480" s="178">
        <v>2000</v>
      </c>
      <c r="AC480" s="178"/>
      <c r="AD480" s="178"/>
    </row>
    <row r="481" spans="1:32" s="191" customFormat="1" ht="20.25" customHeight="1" x14ac:dyDescent="0.25">
      <c r="A481" s="187" t="s">
        <v>346</v>
      </c>
      <c r="B481" s="202" t="s">
        <v>362</v>
      </c>
      <c r="C481" s="202" t="s">
        <v>393</v>
      </c>
      <c r="D481" s="202" t="s">
        <v>396</v>
      </c>
      <c r="E481" s="202" t="s">
        <v>397</v>
      </c>
      <c r="F481" s="204">
        <f t="shared" si="347"/>
        <v>174646</v>
      </c>
      <c r="G481" s="204">
        <f t="shared" si="348"/>
        <v>0</v>
      </c>
      <c r="H481" s="205">
        <f t="shared" si="349"/>
        <v>476395</v>
      </c>
      <c r="I481" s="125"/>
      <c r="J481" s="125">
        <v>42</v>
      </c>
      <c r="K481" s="125"/>
      <c r="L481" s="125"/>
      <c r="M481" s="125"/>
      <c r="N481" s="125"/>
      <c r="O481" s="179" t="s">
        <v>41</v>
      </c>
      <c r="P481" s="189" t="s">
        <v>12</v>
      </c>
      <c r="Q481" s="190">
        <f>Q482+Q498+Q502</f>
        <v>87323</v>
      </c>
      <c r="R481" s="190">
        <f t="shared" ref="R481:AB481" si="364">R482+R498+R502</f>
        <v>0</v>
      </c>
      <c r="S481" s="190">
        <f t="shared" si="364"/>
        <v>87323</v>
      </c>
      <c r="T481" s="190">
        <f t="shared" si="364"/>
        <v>0</v>
      </c>
      <c r="U481" s="190">
        <f t="shared" si="364"/>
        <v>0</v>
      </c>
      <c r="V481" s="190">
        <f t="shared" si="364"/>
        <v>0</v>
      </c>
      <c r="W481" s="190">
        <f t="shared" si="364"/>
        <v>0</v>
      </c>
      <c r="X481" s="190">
        <f t="shared" si="364"/>
        <v>0</v>
      </c>
      <c r="Y481" s="190">
        <f t="shared" si="364"/>
        <v>0</v>
      </c>
      <c r="Z481" s="190">
        <f t="shared" si="364"/>
        <v>83588</v>
      </c>
      <c r="AA481" s="190">
        <f t="shared" si="364"/>
        <v>168050</v>
      </c>
      <c r="AB481" s="190">
        <f t="shared" si="364"/>
        <v>154757</v>
      </c>
      <c r="AC481" s="190">
        <v>40000</v>
      </c>
      <c r="AD481" s="190">
        <v>30000</v>
      </c>
    </row>
    <row r="482" spans="1:32" s="218" customFormat="1" ht="20.25" hidden="1" customHeight="1" x14ac:dyDescent="0.25">
      <c r="A482" s="192" t="s">
        <v>346</v>
      </c>
      <c r="B482" s="192"/>
      <c r="C482" s="219" t="s">
        <v>393</v>
      </c>
      <c r="D482" s="219" t="s">
        <v>396</v>
      </c>
      <c r="E482" s="219" t="s">
        <v>397</v>
      </c>
      <c r="F482" s="211">
        <f t="shared" si="347"/>
        <v>174646</v>
      </c>
      <c r="G482" s="211">
        <f t="shared" si="348"/>
        <v>0</v>
      </c>
      <c r="H482" s="212">
        <f t="shared" si="349"/>
        <v>390439</v>
      </c>
      <c r="I482" s="213"/>
      <c r="J482" s="214"/>
      <c r="K482" s="214">
        <v>422</v>
      </c>
      <c r="L482" s="214"/>
      <c r="M482" s="214"/>
      <c r="N482" s="215"/>
      <c r="O482" s="220" t="s">
        <v>41</v>
      </c>
      <c r="P482" s="216" t="s">
        <v>286</v>
      </c>
      <c r="Q482" s="217">
        <f>Q483+Q493+Q490</f>
        <v>87323</v>
      </c>
      <c r="R482" s="217">
        <f t="shared" ref="R482:AB482" si="365">R483+R493+R490</f>
        <v>0</v>
      </c>
      <c r="S482" s="217">
        <f t="shared" si="365"/>
        <v>87323</v>
      </c>
      <c r="T482" s="217">
        <f t="shared" si="365"/>
        <v>0</v>
      </c>
      <c r="U482" s="217">
        <f t="shared" si="365"/>
        <v>0</v>
      </c>
      <c r="V482" s="217">
        <f t="shared" si="365"/>
        <v>0</v>
      </c>
      <c r="W482" s="217">
        <f t="shared" si="365"/>
        <v>0</v>
      </c>
      <c r="X482" s="217">
        <f t="shared" si="365"/>
        <v>0</v>
      </c>
      <c r="Y482" s="217">
        <f t="shared" si="365"/>
        <v>0</v>
      </c>
      <c r="Z482" s="217">
        <f t="shared" si="365"/>
        <v>82632</v>
      </c>
      <c r="AA482" s="217">
        <f t="shared" si="365"/>
        <v>158050</v>
      </c>
      <c r="AB482" s="217">
        <f t="shared" si="365"/>
        <v>149757</v>
      </c>
      <c r="AC482" s="217"/>
      <c r="AD482" s="217"/>
    </row>
    <row r="483" spans="1:32" s="118" customFormat="1" ht="20.25" hidden="1" customHeight="1" x14ac:dyDescent="0.25">
      <c r="A483" s="187" t="s">
        <v>346</v>
      </c>
      <c r="B483" s="187"/>
      <c r="C483" s="187"/>
      <c r="D483" s="202" t="s">
        <v>396</v>
      </c>
      <c r="E483" s="202" t="s">
        <v>397</v>
      </c>
      <c r="F483" s="204">
        <f t="shared" si="347"/>
        <v>0</v>
      </c>
      <c r="G483" s="204">
        <f t="shared" si="348"/>
        <v>0</v>
      </c>
      <c r="H483" s="205">
        <f t="shared" si="349"/>
        <v>14800</v>
      </c>
      <c r="I483" s="145"/>
      <c r="J483" s="135"/>
      <c r="K483" s="135"/>
      <c r="L483" s="135">
        <v>4221</v>
      </c>
      <c r="M483" s="135"/>
      <c r="N483" s="136"/>
      <c r="O483" s="12" t="s">
        <v>41</v>
      </c>
      <c r="P483" s="131" t="s">
        <v>287</v>
      </c>
      <c r="Q483" s="137">
        <f>Q484+Q486+Q488</f>
        <v>0</v>
      </c>
      <c r="R483" s="137">
        <f t="shared" ref="R483:AB483" si="366">R484+R486+R488</f>
        <v>0</v>
      </c>
      <c r="S483" s="137">
        <f t="shared" si="366"/>
        <v>0</v>
      </c>
      <c r="T483" s="137">
        <f t="shared" si="366"/>
        <v>0</v>
      </c>
      <c r="U483" s="137">
        <f t="shared" si="366"/>
        <v>0</v>
      </c>
      <c r="V483" s="137">
        <f t="shared" si="366"/>
        <v>0</v>
      </c>
      <c r="W483" s="137">
        <f t="shared" si="366"/>
        <v>0</v>
      </c>
      <c r="X483" s="137">
        <f t="shared" si="366"/>
        <v>0</v>
      </c>
      <c r="Y483" s="137">
        <f t="shared" si="366"/>
        <v>0</v>
      </c>
      <c r="Z483" s="137">
        <f t="shared" si="366"/>
        <v>0</v>
      </c>
      <c r="AA483" s="137">
        <f t="shared" si="366"/>
        <v>7300</v>
      </c>
      <c r="AB483" s="137">
        <f t="shared" si="366"/>
        <v>7500</v>
      </c>
      <c r="AC483" s="137"/>
      <c r="AD483" s="137"/>
    </row>
    <row r="484" spans="1:32" s="118" customFormat="1" ht="20.25" hidden="1" customHeight="1" x14ac:dyDescent="0.25">
      <c r="A484" s="187" t="s">
        <v>346</v>
      </c>
      <c r="B484" s="187"/>
      <c r="C484" s="187"/>
      <c r="D484" s="187"/>
      <c r="E484" s="202" t="s">
        <v>397</v>
      </c>
      <c r="F484" s="204">
        <f t="shared" si="347"/>
        <v>0</v>
      </c>
      <c r="G484" s="204">
        <f t="shared" si="348"/>
        <v>0</v>
      </c>
      <c r="H484" s="205">
        <f t="shared" si="349"/>
        <v>14800</v>
      </c>
      <c r="I484" s="128"/>
      <c r="J484" s="135"/>
      <c r="K484" s="135"/>
      <c r="L484" s="135"/>
      <c r="M484" s="198">
        <v>42211</v>
      </c>
      <c r="N484" s="199"/>
      <c r="O484" s="200" t="s">
        <v>41</v>
      </c>
      <c r="P484" s="199" t="s">
        <v>288</v>
      </c>
      <c r="Q484" s="201">
        <f>Q485</f>
        <v>0</v>
      </c>
      <c r="R484" s="201">
        <f t="shared" ref="R484:AB484" si="367">R485</f>
        <v>0</v>
      </c>
      <c r="S484" s="201">
        <f t="shared" si="367"/>
        <v>0</v>
      </c>
      <c r="T484" s="201">
        <f t="shared" si="367"/>
        <v>0</v>
      </c>
      <c r="U484" s="201">
        <f t="shared" si="367"/>
        <v>0</v>
      </c>
      <c r="V484" s="201">
        <f t="shared" si="367"/>
        <v>0</v>
      </c>
      <c r="W484" s="201">
        <f t="shared" si="367"/>
        <v>0</v>
      </c>
      <c r="X484" s="201">
        <f t="shared" si="367"/>
        <v>0</v>
      </c>
      <c r="Y484" s="201">
        <f t="shared" si="367"/>
        <v>0</v>
      </c>
      <c r="Z484" s="201">
        <f t="shared" si="367"/>
        <v>0</v>
      </c>
      <c r="AA484" s="201">
        <f t="shared" si="367"/>
        <v>7300</v>
      </c>
      <c r="AB484" s="201">
        <f t="shared" si="367"/>
        <v>7500</v>
      </c>
      <c r="AC484" s="201"/>
      <c r="AD484" s="201"/>
    </row>
    <row r="485" spans="1:32" s="118" customFormat="1" ht="20.25" hidden="1" customHeight="1" x14ac:dyDescent="0.25">
      <c r="A485" s="187" t="s">
        <v>346</v>
      </c>
      <c r="B485" s="187"/>
      <c r="C485" s="187"/>
      <c r="D485" s="187"/>
      <c r="E485" s="187"/>
      <c r="F485" s="204">
        <f t="shared" si="347"/>
        <v>0</v>
      </c>
      <c r="G485" s="204">
        <f t="shared" si="348"/>
        <v>0</v>
      </c>
      <c r="H485" s="205">
        <f t="shared" si="349"/>
        <v>14800</v>
      </c>
      <c r="I485" s="145"/>
      <c r="J485" s="135"/>
      <c r="K485" s="135"/>
      <c r="L485" s="135"/>
      <c r="M485" s="11"/>
      <c r="N485" s="175">
        <v>422110</v>
      </c>
      <c r="O485" s="176" t="s">
        <v>41</v>
      </c>
      <c r="P485" s="177" t="s">
        <v>288</v>
      </c>
      <c r="Q485" s="178">
        <v>0</v>
      </c>
      <c r="R485" s="178">
        <f>S485-Q485</f>
        <v>0</v>
      </c>
      <c r="S485" s="178">
        <v>0</v>
      </c>
      <c r="T485" s="178"/>
      <c r="U485" s="178"/>
      <c r="V485" s="178"/>
      <c r="W485" s="178"/>
      <c r="X485" s="178"/>
      <c r="Y485" s="178"/>
      <c r="Z485" s="178">
        <v>0</v>
      </c>
      <c r="AA485" s="178">
        <v>7300</v>
      </c>
      <c r="AB485" s="178">
        <v>7500</v>
      </c>
      <c r="AC485" s="178"/>
      <c r="AD485" s="178"/>
    </row>
    <row r="486" spans="1:32" s="118" customFormat="1" ht="20.25" hidden="1" customHeight="1" x14ac:dyDescent="0.25">
      <c r="A486" s="187" t="s">
        <v>346</v>
      </c>
      <c r="B486" s="187"/>
      <c r="C486" s="187"/>
      <c r="D486" s="187"/>
      <c r="E486" s="202" t="s">
        <v>397</v>
      </c>
      <c r="F486" s="204">
        <f t="shared" si="347"/>
        <v>0</v>
      </c>
      <c r="G486" s="204">
        <f t="shared" si="348"/>
        <v>0</v>
      </c>
      <c r="H486" s="205">
        <f t="shared" si="349"/>
        <v>0</v>
      </c>
      <c r="I486" s="128"/>
      <c r="J486" s="135"/>
      <c r="K486" s="135"/>
      <c r="L486" s="135"/>
      <c r="M486" s="198">
        <v>42212</v>
      </c>
      <c r="N486" s="199"/>
      <c r="O486" s="200" t="s">
        <v>41</v>
      </c>
      <c r="P486" s="199" t="s">
        <v>289</v>
      </c>
      <c r="Q486" s="201">
        <f>Q487</f>
        <v>0</v>
      </c>
      <c r="R486" s="201">
        <f t="shared" ref="R486:AB486" si="368">R487</f>
        <v>0</v>
      </c>
      <c r="S486" s="201">
        <f t="shared" si="368"/>
        <v>0</v>
      </c>
      <c r="T486" s="201">
        <f t="shared" si="368"/>
        <v>0</v>
      </c>
      <c r="U486" s="201">
        <f t="shared" si="368"/>
        <v>0</v>
      </c>
      <c r="V486" s="201">
        <f t="shared" si="368"/>
        <v>0</v>
      </c>
      <c r="W486" s="201">
        <f t="shared" si="368"/>
        <v>0</v>
      </c>
      <c r="X486" s="201">
        <f t="shared" si="368"/>
        <v>0</v>
      </c>
      <c r="Y486" s="201">
        <f t="shared" si="368"/>
        <v>0</v>
      </c>
      <c r="Z486" s="201">
        <f t="shared" si="368"/>
        <v>0</v>
      </c>
      <c r="AA486" s="201">
        <f t="shared" si="368"/>
        <v>0</v>
      </c>
      <c r="AB486" s="201">
        <f t="shared" si="368"/>
        <v>0</v>
      </c>
      <c r="AC486" s="201"/>
      <c r="AD486" s="201"/>
    </row>
    <row r="487" spans="1:32" s="118" customFormat="1" ht="20.25" hidden="1" customHeight="1" x14ac:dyDescent="0.25">
      <c r="A487" s="187" t="s">
        <v>346</v>
      </c>
      <c r="B487" s="187"/>
      <c r="C487" s="187"/>
      <c r="D487" s="187"/>
      <c r="E487" s="187"/>
      <c r="F487" s="204">
        <f t="shared" si="347"/>
        <v>0</v>
      </c>
      <c r="G487" s="204">
        <f t="shared" si="348"/>
        <v>0</v>
      </c>
      <c r="H487" s="205">
        <f t="shared" si="349"/>
        <v>0</v>
      </c>
      <c r="I487" s="145"/>
      <c r="J487" s="135"/>
      <c r="K487" s="135"/>
      <c r="L487" s="135"/>
      <c r="M487" s="11"/>
      <c r="N487" s="175">
        <v>422120</v>
      </c>
      <c r="O487" s="176" t="s">
        <v>41</v>
      </c>
      <c r="P487" s="177" t="s">
        <v>289</v>
      </c>
      <c r="Q487" s="178">
        <v>0</v>
      </c>
      <c r="R487" s="178">
        <f>S487-Q487</f>
        <v>0</v>
      </c>
      <c r="S487" s="178">
        <v>0</v>
      </c>
      <c r="T487" s="178"/>
      <c r="U487" s="178"/>
      <c r="V487" s="178"/>
      <c r="W487" s="178"/>
      <c r="X487" s="178"/>
      <c r="Y487" s="178"/>
      <c r="Z487" s="178"/>
      <c r="AA487" s="178">
        <f>+Q487</f>
        <v>0</v>
      </c>
      <c r="AB487" s="178">
        <v>0</v>
      </c>
      <c r="AC487" s="178"/>
      <c r="AD487" s="178"/>
      <c r="AF487" s="118" t="s">
        <v>499</v>
      </c>
    </row>
    <row r="488" spans="1:32" s="118" customFormat="1" ht="20.25" hidden="1" customHeight="1" x14ac:dyDescent="0.25">
      <c r="A488" s="187" t="s">
        <v>346</v>
      </c>
      <c r="B488" s="187"/>
      <c r="C488" s="187"/>
      <c r="D488" s="187"/>
      <c r="E488" s="202" t="s">
        <v>397</v>
      </c>
      <c r="F488" s="204">
        <f t="shared" si="347"/>
        <v>0</v>
      </c>
      <c r="G488" s="204">
        <f t="shared" si="348"/>
        <v>0</v>
      </c>
      <c r="H488" s="205">
        <f t="shared" si="349"/>
        <v>0</v>
      </c>
      <c r="I488" s="128"/>
      <c r="J488" s="135"/>
      <c r="K488" s="135"/>
      <c r="L488" s="135"/>
      <c r="M488" s="198">
        <v>42219</v>
      </c>
      <c r="N488" s="199"/>
      <c r="O488" s="200" t="s">
        <v>41</v>
      </c>
      <c r="P488" s="199" t="s">
        <v>290</v>
      </c>
      <c r="Q488" s="201">
        <f>Q489</f>
        <v>0</v>
      </c>
      <c r="R488" s="201">
        <f t="shared" ref="R488:AB488" si="369">R489</f>
        <v>0</v>
      </c>
      <c r="S488" s="201">
        <f t="shared" si="369"/>
        <v>0</v>
      </c>
      <c r="T488" s="201">
        <f t="shared" si="369"/>
        <v>0</v>
      </c>
      <c r="U488" s="201">
        <f t="shared" si="369"/>
        <v>0</v>
      </c>
      <c r="V488" s="201">
        <f t="shared" si="369"/>
        <v>0</v>
      </c>
      <c r="W488" s="201">
        <f t="shared" si="369"/>
        <v>0</v>
      </c>
      <c r="X488" s="201">
        <f t="shared" si="369"/>
        <v>0</v>
      </c>
      <c r="Y488" s="201">
        <f t="shared" si="369"/>
        <v>0</v>
      </c>
      <c r="Z488" s="201">
        <f t="shared" si="369"/>
        <v>0</v>
      </c>
      <c r="AA488" s="201">
        <f t="shared" si="369"/>
        <v>0</v>
      </c>
      <c r="AB488" s="201">
        <f t="shared" si="369"/>
        <v>0</v>
      </c>
      <c r="AC488" s="201"/>
      <c r="AD488" s="201"/>
    </row>
    <row r="489" spans="1:32" s="118" customFormat="1" ht="20.25" hidden="1" customHeight="1" x14ac:dyDescent="0.25">
      <c r="A489" s="187" t="s">
        <v>346</v>
      </c>
      <c r="B489" s="187"/>
      <c r="C489" s="187"/>
      <c r="D489" s="187"/>
      <c r="E489" s="187"/>
      <c r="F489" s="204">
        <f t="shared" si="347"/>
        <v>0</v>
      </c>
      <c r="G489" s="204">
        <f t="shared" si="348"/>
        <v>0</v>
      </c>
      <c r="H489" s="205">
        <f t="shared" si="349"/>
        <v>0</v>
      </c>
      <c r="I489" s="145"/>
      <c r="J489" s="135"/>
      <c r="K489" s="135"/>
      <c r="L489" s="135"/>
      <c r="M489" s="11"/>
      <c r="N489" s="175">
        <v>422190</v>
      </c>
      <c r="O489" s="176" t="s">
        <v>41</v>
      </c>
      <c r="P489" s="177" t="s">
        <v>290</v>
      </c>
      <c r="Q489" s="178">
        <v>0</v>
      </c>
      <c r="R489" s="178">
        <f>S489-Q489</f>
        <v>0</v>
      </c>
      <c r="S489" s="178">
        <v>0</v>
      </c>
      <c r="T489" s="178"/>
      <c r="U489" s="178"/>
      <c r="V489" s="178"/>
      <c r="W489" s="178"/>
      <c r="X489" s="178"/>
      <c r="Y489" s="178"/>
      <c r="Z489" s="178">
        <v>0</v>
      </c>
      <c r="AA489" s="178">
        <f>+Q489</f>
        <v>0</v>
      </c>
      <c r="AB489" s="178"/>
      <c r="AC489" s="178"/>
      <c r="AD489" s="178"/>
    </row>
    <row r="490" spans="1:32" s="118" customFormat="1" ht="20.25" hidden="1" customHeight="1" x14ac:dyDescent="0.25">
      <c r="A490" s="187" t="s">
        <v>346</v>
      </c>
      <c r="B490" s="187"/>
      <c r="C490" s="187"/>
      <c r="D490" s="202" t="s">
        <v>396</v>
      </c>
      <c r="E490" s="202" t="s">
        <v>397</v>
      </c>
      <c r="F490" s="204">
        <f t="shared" si="347"/>
        <v>0</v>
      </c>
      <c r="G490" s="204">
        <f t="shared" si="348"/>
        <v>0</v>
      </c>
      <c r="H490" s="205">
        <f t="shared" si="349"/>
        <v>10000</v>
      </c>
      <c r="I490" s="145"/>
      <c r="J490" s="135"/>
      <c r="K490" s="135"/>
      <c r="L490" s="168">
        <v>4223</v>
      </c>
      <c r="M490" s="168"/>
      <c r="N490" s="168"/>
      <c r="O490" s="12" t="s">
        <v>41</v>
      </c>
      <c r="P490" s="169" t="s">
        <v>291</v>
      </c>
      <c r="Q490" s="137">
        <f t="shared" ref="Q490:AB491" si="370">Q491</f>
        <v>0</v>
      </c>
      <c r="R490" s="137">
        <f t="shared" si="370"/>
        <v>0</v>
      </c>
      <c r="S490" s="137">
        <f t="shared" si="370"/>
        <v>0</v>
      </c>
      <c r="T490" s="137">
        <f t="shared" si="370"/>
        <v>0</v>
      </c>
      <c r="U490" s="137">
        <f t="shared" si="370"/>
        <v>0</v>
      </c>
      <c r="V490" s="137">
        <f t="shared" si="370"/>
        <v>0</v>
      </c>
      <c r="W490" s="137">
        <f t="shared" si="370"/>
        <v>0</v>
      </c>
      <c r="X490" s="137">
        <f t="shared" si="370"/>
        <v>0</v>
      </c>
      <c r="Y490" s="137">
        <f t="shared" si="370"/>
        <v>0</v>
      </c>
      <c r="Z490" s="137">
        <f t="shared" si="370"/>
        <v>0</v>
      </c>
      <c r="AA490" s="137">
        <f t="shared" si="370"/>
        <v>5000</v>
      </c>
      <c r="AB490" s="137">
        <f t="shared" si="370"/>
        <v>5000</v>
      </c>
      <c r="AC490" s="137"/>
      <c r="AD490" s="137"/>
    </row>
    <row r="491" spans="1:32" s="118" customFormat="1" ht="20.25" hidden="1" customHeight="1" x14ac:dyDescent="0.25">
      <c r="A491" s="187" t="s">
        <v>346</v>
      </c>
      <c r="B491" s="187"/>
      <c r="C491" s="187"/>
      <c r="D491" s="187"/>
      <c r="E491" s="202" t="s">
        <v>397</v>
      </c>
      <c r="F491" s="204">
        <f t="shared" si="347"/>
        <v>0</v>
      </c>
      <c r="G491" s="204">
        <f t="shared" si="348"/>
        <v>0</v>
      </c>
      <c r="H491" s="205">
        <f t="shared" si="349"/>
        <v>10000</v>
      </c>
      <c r="I491" s="128"/>
      <c r="J491" s="135"/>
      <c r="K491" s="135"/>
      <c r="L491" s="135"/>
      <c r="M491" s="198">
        <v>42231</v>
      </c>
      <c r="N491" s="199"/>
      <c r="O491" s="200" t="s">
        <v>41</v>
      </c>
      <c r="P491" s="199" t="s">
        <v>292</v>
      </c>
      <c r="Q491" s="201">
        <f t="shared" si="370"/>
        <v>0</v>
      </c>
      <c r="R491" s="201">
        <f t="shared" si="370"/>
        <v>0</v>
      </c>
      <c r="S491" s="201">
        <f t="shared" si="370"/>
        <v>0</v>
      </c>
      <c r="T491" s="201">
        <f t="shared" si="370"/>
        <v>0</v>
      </c>
      <c r="U491" s="201">
        <f t="shared" si="370"/>
        <v>0</v>
      </c>
      <c r="V491" s="201">
        <f t="shared" si="370"/>
        <v>0</v>
      </c>
      <c r="W491" s="201">
        <f t="shared" si="370"/>
        <v>0</v>
      </c>
      <c r="X491" s="201">
        <f t="shared" si="370"/>
        <v>0</v>
      </c>
      <c r="Y491" s="201">
        <f t="shared" si="370"/>
        <v>0</v>
      </c>
      <c r="Z491" s="201">
        <f t="shared" si="370"/>
        <v>0</v>
      </c>
      <c r="AA491" s="201">
        <f t="shared" si="370"/>
        <v>5000</v>
      </c>
      <c r="AB491" s="201">
        <f t="shared" si="370"/>
        <v>5000</v>
      </c>
      <c r="AC491" s="201"/>
      <c r="AD491" s="201"/>
    </row>
    <row r="492" spans="1:32" s="118" customFormat="1" ht="20.25" hidden="1" customHeight="1" x14ac:dyDescent="0.25">
      <c r="A492" s="187" t="s">
        <v>346</v>
      </c>
      <c r="B492" s="187"/>
      <c r="C492" s="187"/>
      <c r="D492" s="187"/>
      <c r="E492" s="187"/>
      <c r="F492" s="204">
        <f t="shared" si="347"/>
        <v>0</v>
      </c>
      <c r="G492" s="204">
        <f t="shared" si="348"/>
        <v>0</v>
      </c>
      <c r="H492" s="205">
        <f t="shared" si="349"/>
        <v>10000</v>
      </c>
      <c r="I492" s="145"/>
      <c r="J492" s="135"/>
      <c r="K492" s="135"/>
      <c r="L492" s="168"/>
      <c r="M492" s="168"/>
      <c r="N492" s="175">
        <v>422310</v>
      </c>
      <c r="O492" s="176" t="s">
        <v>41</v>
      </c>
      <c r="P492" s="177" t="s">
        <v>292</v>
      </c>
      <c r="Q492" s="178">
        <v>0</v>
      </c>
      <c r="R492" s="178">
        <f>S492-Q492</f>
        <v>0</v>
      </c>
      <c r="S492" s="178">
        <v>0</v>
      </c>
      <c r="T492" s="178"/>
      <c r="U492" s="178"/>
      <c r="V492" s="178"/>
      <c r="W492" s="178"/>
      <c r="X492" s="178"/>
      <c r="Y492" s="178"/>
      <c r="Z492" s="178">
        <v>0</v>
      </c>
      <c r="AA492" s="178">
        <v>5000</v>
      </c>
      <c r="AB492" s="178">
        <v>5000</v>
      </c>
      <c r="AC492" s="178"/>
      <c r="AD492" s="178"/>
    </row>
    <row r="493" spans="1:32" s="118" customFormat="1" ht="20.25" hidden="1" customHeight="1" x14ac:dyDescent="0.25">
      <c r="A493" s="187" t="s">
        <v>346</v>
      </c>
      <c r="B493" s="187"/>
      <c r="C493" s="187"/>
      <c r="D493" s="202" t="s">
        <v>396</v>
      </c>
      <c r="E493" s="202" t="s">
        <v>397</v>
      </c>
      <c r="F493" s="204">
        <f t="shared" si="347"/>
        <v>174646</v>
      </c>
      <c r="G493" s="204">
        <f t="shared" si="348"/>
        <v>0</v>
      </c>
      <c r="H493" s="205">
        <f t="shared" si="349"/>
        <v>365639</v>
      </c>
      <c r="I493" s="145"/>
      <c r="J493" s="135"/>
      <c r="K493" s="135"/>
      <c r="L493" s="135">
        <v>4224</v>
      </c>
      <c r="M493" s="135"/>
      <c r="N493" s="136"/>
      <c r="O493" s="12" t="s">
        <v>41</v>
      </c>
      <c r="P493" s="131" t="s">
        <v>293</v>
      </c>
      <c r="Q493" s="137">
        <f>Q494+Q496</f>
        <v>87323</v>
      </c>
      <c r="R493" s="137">
        <f t="shared" ref="R493:AB493" si="371">R494+R496</f>
        <v>0</v>
      </c>
      <c r="S493" s="137">
        <f t="shared" si="371"/>
        <v>87323</v>
      </c>
      <c r="T493" s="137">
        <f t="shared" si="371"/>
        <v>0</v>
      </c>
      <c r="U493" s="137">
        <f t="shared" si="371"/>
        <v>0</v>
      </c>
      <c r="V493" s="137">
        <f t="shared" si="371"/>
        <v>0</v>
      </c>
      <c r="W493" s="137">
        <f t="shared" si="371"/>
        <v>0</v>
      </c>
      <c r="X493" s="137">
        <f t="shared" si="371"/>
        <v>0</v>
      </c>
      <c r="Y493" s="137">
        <f t="shared" si="371"/>
        <v>0</v>
      </c>
      <c r="Z493" s="137">
        <f t="shared" si="371"/>
        <v>82632</v>
      </c>
      <c r="AA493" s="137">
        <f t="shared" si="371"/>
        <v>145750</v>
      </c>
      <c r="AB493" s="137">
        <f t="shared" si="371"/>
        <v>137257</v>
      </c>
      <c r="AC493" s="137"/>
      <c r="AD493" s="137"/>
    </row>
    <row r="494" spans="1:32" s="118" customFormat="1" ht="20.25" hidden="1" customHeight="1" x14ac:dyDescent="0.25">
      <c r="A494" s="187" t="s">
        <v>346</v>
      </c>
      <c r="B494" s="187"/>
      <c r="C494" s="187"/>
      <c r="D494" s="187"/>
      <c r="E494" s="202" t="s">
        <v>397</v>
      </c>
      <c r="F494" s="204">
        <f t="shared" si="347"/>
        <v>0</v>
      </c>
      <c r="G494" s="204">
        <f t="shared" si="348"/>
        <v>0</v>
      </c>
      <c r="H494" s="205">
        <f t="shared" si="349"/>
        <v>0</v>
      </c>
      <c r="I494" s="128"/>
      <c r="J494" s="135"/>
      <c r="K494" s="135"/>
      <c r="L494" s="135"/>
      <c r="M494" s="198">
        <v>42241</v>
      </c>
      <c r="N494" s="199"/>
      <c r="O494" s="200" t="s">
        <v>41</v>
      </c>
      <c r="P494" s="199" t="s">
        <v>294</v>
      </c>
      <c r="Q494" s="201">
        <f>Q495</f>
        <v>0</v>
      </c>
      <c r="R494" s="201">
        <f t="shared" ref="R494:AB494" si="372">R495</f>
        <v>0</v>
      </c>
      <c r="S494" s="201">
        <f t="shared" si="372"/>
        <v>0</v>
      </c>
      <c r="T494" s="201">
        <f t="shared" si="372"/>
        <v>0</v>
      </c>
      <c r="U494" s="201">
        <f t="shared" si="372"/>
        <v>0</v>
      </c>
      <c r="V494" s="201">
        <f t="shared" si="372"/>
        <v>0</v>
      </c>
      <c r="W494" s="201">
        <f t="shared" si="372"/>
        <v>0</v>
      </c>
      <c r="X494" s="201">
        <f t="shared" si="372"/>
        <v>0</v>
      </c>
      <c r="Y494" s="201">
        <f t="shared" si="372"/>
        <v>0</v>
      </c>
      <c r="Z494" s="201">
        <f t="shared" si="372"/>
        <v>0</v>
      </c>
      <c r="AA494" s="201">
        <f t="shared" si="372"/>
        <v>0</v>
      </c>
      <c r="AB494" s="201">
        <f t="shared" si="372"/>
        <v>0</v>
      </c>
      <c r="AC494" s="201"/>
      <c r="AD494" s="201"/>
    </row>
    <row r="495" spans="1:32" s="118" customFormat="1" ht="20.25" hidden="1" customHeight="1" x14ac:dyDescent="0.25">
      <c r="A495" s="187" t="s">
        <v>346</v>
      </c>
      <c r="B495" s="187"/>
      <c r="C495" s="187"/>
      <c r="D495" s="187"/>
      <c r="E495" s="187"/>
      <c r="F495" s="204">
        <f t="shared" si="347"/>
        <v>0</v>
      </c>
      <c r="G495" s="204">
        <f t="shared" si="348"/>
        <v>0</v>
      </c>
      <c r="H495" s="205">
        <f t="shared" si="349"/>
        <v>0</v>
      </c>
      <c r="I495" s="145"/>
      <c r="J495" s="135"/>
      <c r="K495" s="135"/>
      <c r="L495" s="135"/>
      <c r="M495" s="11"/>
      <c r="N495" s="175">
        <v>422410</v>
      </c>
      <c r="O495" s="176" t="s">
        <v>41</v>
      </c>
      <c r="P495" s="177" t="s">
        <v>294</v>
      </c>
      <c r="Q495" s="178">
        <v>0</v>
      </c>
      <c r="R495" s="178">
        <f>S495-Q495</f>
        <v>0</v>
      </c>
      <c r="S495" s="178">
        <v>0</v>
      </c>
      <c r="T495" s="178"/>
      <c r="U495" s="178"/>
      <c r="V495" s="178"/>
      <c r="W495" s="178"/>
      <c r="X495" s="178"/>
      <c r="Y495" s="178"/>
      <c r="Z495" s="178">
        <v>0</v>
      </c>
      <c r="AA495" s="178">
        <f>+Q495</f>
        <v>0</v>
      </c>
      <c r="AB495" s="178">
        <v>0</v>
      </c>
      <c r="AC495" s="178"/>
      <c r="AD495" s="178"/>
      <c r="AF495" s="118" t="s">
        <v>499</v>
      </c>
    </row>
    <row r="496" spans="1:32" s="118" customFormat="1" ht="20.25" hidden="1" customHeight="1" x14ac:dyDescent="0.25">
      <c r="A496" s="187" t="s">
        <v>346</v>
      </c>
      <c r="B496" s="187"/>
      <c r="C496" s="187"/>
      <c r="D496" s="187"/>
      <c r="E496" s="202" t="s">
        <v>397</v>
      </c>
      <c r="F496" s="204">
        <f t="shared" si="347"/>
        <v>174646</v>
      </c>
      <c r="G496" s="204">
        <f t="shared" si="348"/>
        <v>0</v>
      </c>
      <c r="H496" s="205">
        <f t="shared" si="349"/>
        <v>365639</v>
      </c>
      <c r="I496" s="128"/>
      <c r="J496" s="135"/>
      <c r="K496" s="135"/>
      <c r="L496" s="135"/>
      <c r="M496" s="198">
        <v>42242</v>
      </c>
      <c r="N496" s="199"/>
      <c r="O496" s="200" t="s">
        <v>41</v>
      </c>
      <c r="P496" s="199" t="s">
        <v>295</v>
      </c>
      <c r="Q496" s="201">
        <f>Q497</f>
        <v>87323</v>
      </c>
      <c r="R496" s="201">
        <f t="shared" ref="R496:AB496" si="373">R497</f>
        <v>0</v>
      </c>
      <c r="S496" s="201">
        <f t="shared" si="373"/>
        <v>87323</v>
      </c>
      <c r="T496" s="201">
        <f t="shared" si="373"/>
        <v>0</v>
      </c>
      <c r="U496" s="201">
        <f t="shared" si="373"/>
        <v>0</v>
      </c>
      <c r="V496" s="201">
        <f t="shared" si="373"/>
        <v>0</v>
      </c>
      <c r="W496" s="201">
        <f t="shared" si="373"/>
        <v>0</v>
      </c>
      <c r="X496" s="201">
        <f t="shared" si="373"/>
        <v>0</v>
      </c>
      <c r="Y496" s="201">
        <f t="shared" si="373"/>
        <v>0</v>
      </c>
      <c r="Z496" s="201">
        <f t="shared" si="373"/>
        <v>82632</v>
      </c>
      <c r="AA496" s="201">
        <f t="shared" si="373"/>
        <v>145750</v>
      </c>
      <c r="AB496" s="201">
        <f t="shared" si="373"/>
        <v>137257</v>
      </c>
      <c r="AC496" s="201"/>
      <c r="AD496" s="201"/>
    </row>
    <row r="497" spans="1:30" s="118" customFormat="1" ht="20.25" hidden="1" customHeight="1" x14ac:dyDescent="0.25">
      <c r="A497" s="187" t="s">
        <v>346</v>
      </c>
      <c r="B497" s="187"/>
      <c r="C497" s="187"/>
      <c r="D497" s="187"/>
      <c r="E497" s="187"/>
      <c r="F497" s="204">
        <f t="shared" si="347"/>
        <v>174646</v>
      </c>
      <c r="G497" s="204">
        <f t="shared" si="348"/>
        <v>0</v>
      </c>
      <c r="H497" s="205">
        <f t="shared" si="349"/>
        <v>365639</v>
      </c>
      <c r="I497" s="141"/>
      <c r="J497" s="135"/>
      <c r="K497" s="135"/>
      <c r="L497" s="135"/>
      <c r="M497" s="11"/>
      <c r="N497" s="175">
        <v>422420</v>
      </c>
      <c r="O497" s="176" t="s">
        <v>41</v>
      </c>
      <c r="P497" s="177" t="s">
        <v>295</v>
      </c>
      <c r="Q497" s="178">
        <f>160000-62677+1000-11000</f>
        <v>87323</v>
      </c>
      <c r="R497" s="178">
        <f>S497-Q497</f>
        <v>0</v>
      </c>
      <c r="S497" s="178">
        <f>160000-62677+1000-11000</f>
        <v>87323</v>
      </c>
      <c r="T497" s="178"/>
      <c r="U497" s="178"/>
      <c r="V497" s="178"/>
      <c r="W497" s="178"/>
      <c r="X497" s="178"/>
      <c r="Y497" s="178"/>
      <c r="Z497" s="178">
        <v>82632</v>
      </c>
      <c r="AA497" s="178">
        <v>145750</v>
      </c>
      <c r="AB497" s="178">
        <f>145750-2500+7-5000-1000</f>
        <v>137257</v>
      </c>
      <c r="AC497" s="178"/>
      <c r="AD497" s="178"/>
    </row>
    <row r="498" spans="1:30" s="218" customFormat="1" ht="20.25" hidden="1" customHeight="1" x14ac:dyDescent="0.25">
      <c r="A498" s="192" t="s">
        <v>346</v>
      </c>
      <c r="B498" s="192"/>
      <c r="C498" s="219" t="s">
        <v>393</v>
      </c>
      <c r="D498" s="219" t="s">
        <v>396</v>
      </c>
      <c r="E498" s="219" t="s">
        <v>397</v>
      </c>
      <c r="F498" s="211">
        <f t="shared" si="347"/>
        <v>0</v>
      </c>
      <c r="G498" s="211">
        <f t="shared" si="348"/>
        <v>0</v>
      </c>
      <c r="H498" s="212">
        <f t="shared" si="349"/>
        <v>0</v>
      </c>
      <c r="I498" s="213"/>
      <c r="J498" s="214"/>
      <c r="K498" s="214">
        <v>423</v>
      </c>
      <c r="L498" s="214"/>
      <c r="M498" s="214"/>
      <c r="N498" s="215"/>
      <c r="O498" s="220" t="s">
        <v>41</v>
      </c>
      <c r="P498" s="216" t="s">
        <v>298</v>
      </c>
      <c r="Q498" s="217">
        <f t="shared" ref="Q498:AB500" si="374">Q499</f>
        <v>0</v>
      </c>
      <c r="R498" s="217">
        <f t="shared" si="374"/>
        <v>0</v>
      </c>
      <c r="S498" s="217">
        <f t="shared" si="374"/>
        <v>0</v>
      </c>
      <c r="T498" s="217">
        <f t="shared" si="374"/>
        <v>0</v>
      </c>
      <c r="U498" s="217">
        <f t="shared" si="374"/>
        <v>0</v>
      </c>
      <c r="V498" s="217">
        <f t="shared" si="374"/>
        <v>0</v>
      </c>
      <c r="W498" s="217">
        <f t="shared" si="374"/>
        <v>0</v>
      </c>
      <c r="X498" s="217">
        <f t="shared" si="374"/>
        <v>0</v>
      </c>
      <c r="Y498" s="217">
        <f t="shared" si="374"/>
        <v>0</v>
      </c>
      <c r="Z498" s="217">
        <f t="shared" si="374"/>
        <v>0</v>
      </c>
      <c r="AA498" s="217">
        <f t="shared" si="374"/>
        <v>0</v>
      </c>
      <c r="AB498" s="217">
        <f t="shared" si="374"/>
        <v>0</v>
      </c>
      <c r="AC498" s="217"/>
      <c r="AD498" s="217"/>
    </row>
    <row r="499" spans="1:30" s="118" customFormat="1" ht="20.25" hidden="1" customHeight="1" x14ac:dyDescent="0.25">
      <c r="A499" s="187" t="s">
        <v>346</v>
      </c>
      <c r="B499" s="187"/>
      <c r="C499" s="187"/>
      <c r="D499" s="202" t="s">
        <v>396</v>
      </c>
      <c r="E499" s="202" t="s">
        <v>397</v>
      </c>
      <c r="F499" s="204">
        <f t="shared" si="347"/>
        <v>0</v>
      </c>
      <c r="G499" s="204">
        <f t="shared" si="348"/>
        <v>0</v>
      </c>
      <c r="H499" s="205">
        <f t="shared" si="349"/>
        <v>0</v>
      </c>
      <c r="I499" s="145"/>
      <c r="J499" s="135"/>
      <c r="K499" s="135"/>
      <c r="L499" s="135">
        <v>4231</v>
      </c>
      <c r="M499" s="135"/>
      <c r="N499" s="136"/>
      <c r="O499" s="12" t="s">
        <v>41</v>
      </c>
      <c r="P499" s="131" t="s">
        <v>299</v>
      </c>
      <c r="Q499" s="137">
        <f t="shared" si="374"/>
        <v>0</v>
      </c>
      <c r="R499" s="137">
        <f t="shared" si="374"/>
        <v>0</v>
      </c>
      <c r="S499" s="137">
        <f t="shared" si="374"/>
        <v>0</v>
      </c>
      <c r="T499" s="137">
        <f t="shared" si="374"/>
        <v>0</v>
      </c>
      <c r="U499" s="137">
        <f t="shared" si="374"/>
        <v>0</v>
      </c>
      <c r="V499" s="137">
        <f t="shared" si="374"/>
        <v>0</v>
      </c>
      <c r="W499" s="137">
        <f t="shared" si="374"/>
        <v>0</v>
      </c>
      <c r="X499" s="137">
        <f t="shared" si="374"/>
        <v>0</v>
      </c>
      <c r="Y499" s="137">
        <f t="shared" si="374"/>
        <v>0</v>
      </c>
      <c r="Z499" s="137">
        <f t="shared" si="374"/>
        <v>0</v>
      </c>
      <c r="AA499" s="137">
        <f t="shared" si="374"/>
        <v>0</v>
      </c>
      <c r="AB499" s="137">
        <f t="shared" si="374"/>
        <v>0</v>
      </c>
      <c r="AC499" s="137"/>
      <c r="AD499" s="137"/>
    </row>
    <row r="500" spans="1:30" s="118" customFormat="1" ht="20.25" hidden="1" customHeight="1" x14ac:dyDescent="0.25">
      <c r="A500" s="187" t="s">
        <v>346</v>
      </c>
      <c r="B500" s="187"/>
      <c r="C500" s="187"/>
      <c r="D500" s="187"/>
      <c r="E500" s="202" t="s">
        <v>397</v>
      </c>
      <c r="F500" s="204">
        <f t="shared" si="347"/>
        <v>0</v>
      </c>
      <c r="G500" s="204">
        <f t="shared" si="348"/>
        <v>0</v>
      </c>
      <c r="H500" s="205">
        <f t="shared" si="349"/>
        <v>0</v>
      </c>
      <c r="I500" s="128"/>
      <c r="J500" s="135"/>
      <c r="K500" s="135"/>
      <c r="L500" s="135"/>
      <c r="M500" s="198">
        <v>42311</v>
      </c>
      <c r="N500" s="199"/>
      <c r="O500" s="200" t="s">
        <v>41</v>
      </c>
      <c r="P500" s="199" t="s">
        <v>300</v>
      </c>
      <c r="Q500" s="201">
        <f>Q501</f>
        <v>0</v>
      </c>
      <c r="R500" s="201">
        <f t="shared" si="374"/>
        <v>0</v>
      </c>
      <c r="S500" s="201">
        <f t="shared" si="374"/>
        <v>0</v>
      </c>
      <c r="T500" s="201">
        <f t="shared" si="374"/>
        <v>0</v>
      </c>
      <c r="U500" s="201">
        <f t="shared" si="374"/>
        <v>0</v>
      </c>
      <c r="V500" s="201">
        <f t="shared" si="374"/>
        <v>0</v>
      </c>
      <c r="W500" s="201">
        <f t="shared" si="374"/>
        <v>0</v>
      </c>
      <c r="X500" s="201">
        <f t="shared" si="374"/>
        <v>0</v>
      </c>
      <c r="Y500" s="201">
        <f t="shared" si="374"/>
        <v>0</v>
      </c>
      <c r="Z500" s="201">
        <f t="shared" si="374"/>
        <v>0</v>
      </c>
      <c r="AA500" s="201">
        <f t="shared" si="374"/>
        <v>0</v>
      </c>
      <c r="AB500" s="201">
        <f t="shared" si="374"/>
        <v>0</v>
      </c>
      <c r="AC500" s="201"/>
      <c r="AD500" s="201"/>
    </row>
    <row r="501" spans="1:30" s="118" customFormat="1" ht="20.25" hidden="1" customHeight="1" x14ac:dyDescent="0.25">
      <c r="A501" s="187" t="s">
        <v>346</v>
      </c>
      <c r="B501" s="187"/>
      <c r="C501" s="187"/>
      <c r="D501" s="187"/>
      <c r="E501" s="187"/>
      <c r="F501" s="204">
        <f t="shared" si="347"/>
        <v>0</v>
      </c>
      <c r="G501" s="204">
        <f t="shared" si="348"/>
        <v>0</v>
      </c>
      <c r="H501" s="205">
        <f t="shared" si="349"/>
        <v>0</v>
      </c>
      <c r="I501" s="145"/>
      <c r="J501" s="135"/>
      <c r="K501" s="135"/>
      <c r="L501" s="135"/>
      <c r="M501" s="11"/>
      <c r="N501" s="175">
        <v>423110</v>
      </c>
      <c r="O501" s="176" t="s">
        <v>41</v>
      </c>
      <c r="P501" s="177" t="s">
        <v>300</v>
      </c>
      <c r="Q501" s="178">
        <v>0</v>
      </c>
      <c r="R501" s="178">
        <f>S501-Q501</f>
        <v>0</v>
      </c>
      <c r="S501" s="178">
        <v>0</v>
      </c>
      <c r="T501" s="178"/>
      <c r="U501" s="178"/>
      <c r="V501" s="178"/>
      <c r="W501" s="178"/>
      <c r="X501" s="178"/>
      <c r="Y501" s="178"/>
      <c r="Z501" s="178"/>
      <c r="AA501" s="178">
        <f>+Q501</f>
        <v>0</v>
      </c>
      <c r="AB501" s="178">
        <v>0</v>
      </c>
      <c r="AC501" s="178"/>
      <c r="AD501" s="178"/>
    </row>
    <row r="502" spans="1:30" s="218" customFormat="1" ht="20.25" hidden="1" customHeight="1" x14ac:dyDescent="0.25">
      <c r="A502" s="192" t="s">
        <v>346</v>
      </c>
      <c r="B502" s="192"/>
      <c r="C502" s="219" t="s">
        <v>393</v>
      </c>
      <c r="D502" s="219" t="s">
        <v>396</v>
      </c>
      <c r="E502" s="219" t="s">
        <v>397</v>
      </c>
      <c r="F502" s="211">
        <f t="shared" si="347"/>
        <v>0</v>
      </c>
      <c r="G502" s="211">
        <f t="shared" si="348"/>
        <v>0</v>
      </c>
      <c r="H502" s="212">
        <f t="shared" si="349"/>
        <v>15956</v>
      </c>
      <c r="I502" s="213"/>
      <c r="J502" s="214"/>
      <c r="K502" s="214">
        <v>426</v>
      </c>
      <c r="L502" s="214"/>
      <c r="M502" s="214"/>
      <c r="N502" s="215"/>
      <c r="O502" s="220" t="s">
        <v>41</v>
      </c>
      <c r="P502" s="216" t="s">
        <v>301</v>
      </c>
      <c r="Q502" s="217">
        <f t="shared" ref="Q502:AB504" si="375">Q503</f>
        <v>0</v>
      </c>
      <c r="R502" s="217">
        <f t="shared" si="375"/>
        <v>0</v>
      </c>
      <c r="S502" s="217">
        <f t="shared" si="375"/>
        <v>0</v>
      </c>
      <c r="T502" s="217">
        <f t="shared" si="375"/>
        <v>0</v>
      </c>
      <c r="U502" s="217">
        <f t="shared" si="375"/>
        <v>0</v>
      </c>
      <c r="V502" s="217">
        <f t="shared" si="375"/>
        <v>0</v>
      </c>
      <c r="W502" s="217">
        <f t="shared" si="375"/>
        <v>0</v>
      </c>
      <c r="X502" s="217">
        <f t="shared" si="375"/>
        <v>0</v>
      </c>
      <c r="Y502" s="217">
        <f t="shared" si="375"/>
        <v>0</v>
      </c>
      <c r="Z502" s="217">
        <f t="shared" si="375"/>
        <v>956</v>
      </c>
      <c r="AA502" s="217">
        <f t="shared" si="375"/>
        <v>10000</v>
      </c>
      <c r="AB502" s="217">
        <f t="shared" si="375"/>
        <v>5000</v>
      </c>
      <c r="AC502" s="217"/>
      <c r="AD502" s="217"/>
    </row>
    <row r="503" spans="1:30" s="118" customFormat="1" ht="20.25" hidden="1" customHeight="1" x14ac:dyDescent="0.25">
      <c r="A503" s="187" t="s">
        <v>346</v>
      </c>
      <c r="B503" s="187"/>
      <c r="C503" s="187"/>
      <c r="D503" s="202" t="s">
        <v>396</v>
      </c>
      <c r="E503" s="202" t="s">
        <v>397</v>
      </c>
      <c r="F503" s="204">
        <f t="shared" si="347"/>
        <v>0</v>
      </c>
      <c r="G503" s="204">
        <f t="shared" si="348"/>
        <v>0</v>
      </c>
      <c r="H503" s="205">
        <f t="shared" si="349"/>
        <v>15956</v>
      </c>
      <c r="I503" s="145"/>
      <c r="J503" s="135"/>
      <c r="K503" s="135"/>
      <c r="L503" s="135">
        <v>4262</v>
      </c>
      <c r="M503" s="135"/>
      <c r="N503" s="136"/>
      <c r="O503" s="12" t="s">
        <v>41</v>
      </c>
      <c r="P503" s="138" t="s">
        <v>302</v>
      </c>
      <c r="Q503" s="137">
        <f t="shared" si="375"/>
        <v>0</v>
      </c>
      <c r="R503" s="137">
        <f t="shared" si="375"/>
        <v>0</v>
      </c>
      <c r="S503" s="137">
        <f t="shared" si="375"/>
        <v>0</v>
      </c>
      <c r="T503" s="137">
        <f t="shared" si="375"/>
        <v>0</v>
      </c>
      <c r="U503" s="137">
        <f t="shared" si="375"/>
        <v>0</v>
      </c>
      <c r="V503" s="137">
        <f t="shared" si="375"/>
        <v>0</v>
      </c>
      <c r="W503" s="137">
        <f t="shared" si="375"/>
        <v>0</v>
      </c>
      <c r="X503" s="137">
        <f t="shared" si="375"/>
        <v>0</v>
      </c>
      <c r="Y503" s="137">
        <f t="shared" si="375"/>
        <v>0</v>
      </c>
      <c r="Z503" s="137">
        <f t="shared" si="375"/>
        <v>956</v>
      </c>
      <c r="AA503" s="137">
        <f t="shared" si="375"/>
        <v>10000</v>
      </c>
      <c r="AB503" s="137">
        <f t="shared" si="375"/>
        <v>5000</v>
      </c>
      <c r="AC503" s="137"/>
      <c r="AD503" s="137"/>
    </row>
    <row r="504" spans="1:30" s="118" customFormat="1" ht="20.25" hidden="1" customHeight="1" x14ac:dyDescent="0.25">
      <c r="A504" s="187" t="s">
        <v>346</v>
      </c>
      <c r="B504" s="187"/>
      <c r="C504" s="187"/>
      <c r="D504" s="187"/>
      <c r="E504" s="202" t="s">
        <v>397</v>
      </c>
      <c r="F504" s="204">
        <f t="shared" si="347"/>
        <v>0</v>
      </c>
      <c r="G504" s="204">
        <f t="shared" si="348"/>
        <v>0</v>
      </c>
      <c r="H504" s="205">
        <f t="shared" si="349"/>
        <v>15956</v>
      </c>
      <c r="I504" s="128"/>
      <c r="J504" s="135"/>
      <c r="K504" s="135"/>
      <c r="L504" s="135"/>
      <c r="M504" s="198">
        <v>42621</v>
      </c>
      <c r="N504" s="199"/>
      <c r="O504" s="200" t="s">
        <v>41</v>
      </c>
      <c r="P504" s="199" t="s">
        <v>302</v>
      </c>
      <c r="Q504" s="201">
        <f t="shared" si="375"/>
        <v>0</v>
      </c>
      <c r="R504" s="201">
        <f t="shared" si="375"/>
        <v>0</v>
      </c>
      <c r="S504" s="201">
        <f t="shared" si="375"/>
        <v>0</v>
      </c>
      <c r="T504" s="201">
        <f t="shared" si="375"/>
        <v>0</v>
      </c>
      <c r="U504" s="201">
        <f t="shared" si="375"/>
        <v>0</v>
      </c>
      <c r="V504" s="201">
        <f t="shared" si="375"/>
        <v>0</v>
      </c>
      <c r="W504" s="201">
        <f t="shared" si="375"/>
        <v>0</v>
      </c>
      <c r="X504" s="201">
        <f t="shared" si="375"/>
        <v>0</v>
      </c>
      <c r="Y504" s="201">
        <f t="shared" si="375"/>
        <v>0</v>
      </c>
      <c r="Z504" s="201">
        <f t="shared" si="375"/>
        <v>956</v>
      </c>
      <c r="AA504" s="201">
        <f t="shared" si="375"/>
        <v>10000</v>
      </c>
      <c r="AB504" s="201">
        <f t="shared" si="375"/>
        <v>5000</v>
      </c>
      <c r="AC504" s="201"/>
      <c r="AD504" s="201"/>
    </row>
    <row r="505" spans="1:30" s="118" customFormat="1" ht="20.25" hidden="1" customHeight="1" x14ac:dyDescent="0.25">
      <c r="A505" s="187" t="s">
        <v>346</v>
      </c>
      <c r="B505" s="187"/>
      <c r="C505" s="187"/>
      <c r="D505" s="187"/>
      <c r="E505" s="187"/>
      <c r="F505" s="204">
        <f t="shared" si="347"/>
        <v>0</v>
      </c>
      <c r="G505" s="204">
        <f t="shared" si="348"/>
        <v>0</v>
      </c>
      <c r="H505" s="205">
        <f t="shared" si="349"/>
        <v>15956</v>
      </c>
      <c r="I505" s="145"/>
      <c r="J505" s="135"/>
      <c r="K505" s="135"/>
      <c r="L505" s="135"/>
      <c r="M505" s="11"/>
      <c r="N505" s="175">
        <v>426210</v>
      </c>
      <c r="O505" s="176" t="s">
        <v>41</v>
      </c>
      <c r="P505" s="177" t="s">
        <v>302</v>
      </c>
      <c r="Q505" s="178">
        <v>0</v>
      </c>
      <c r="R505" s="178">
        <f>S505-Q505</f>
        <v>0</v>
      </c>
      <c r="S505" s="178">
        <v>0</v>
      </c>
      <c r="T505" s="178"/>
      <c r="U505" s="178"/>
      <c r="V505" s="178"/>
      <c r="W505" s="178"/>
      <c r="X505" s="178"/>
      <c r="Y505" s="178"/>
      <c r="Z505" s="178">
        <v>956</v>
      </c>
      <c r="AA505" s="178">
        <v>10000</v>
      </c>
      <c r="AB505" s="178">
        <v>5000</v>
      </c>
      <c r="AC505" s="178"/>
      <c r="AD505" s="178"/>
    </row>
    <row r="506" spans="1:30" s="191" customFormat="1" ht="20.25" customHeight="1" x14ac:dyDescent="0.25">
      <c r="A506" s="187" t="s">
        <v>346</v>
      </c>
      <c r="B506" s="202" t="s">
        <v>362</v>
      </c>
      <c r="C506" s="202" t="s">
        <v>393</v>
      </c>
      <c r="D506" s="202" t="s">
        <v>396</v>
      </c>
      <c r="E506" s="202" t="s">
        <v>397</v>
      </c>
      <c r="F506" s="204">
        <f t="shared" si="347"/>
        <v>102000</v>
      </c>
      <c r="G506" s="204">
        <f t="shared" si="348"/>
        <v>0</v>
      </c>
      <c r="H506" s="205">
        <f t="shared" si="349"/>
        <v>45465</v>
      </c>
      <c r="I506" s="125"/>
      <c r="J506" s="125">
        <v>45</v>
      </c>
      <c r="K506" s="125"/>
      <c r="L506" s="125"/>
      <c r="M506" s="125"/>
      <c r="N506" s="125"/>
      <c r="O506" s="179" t="s">
        <v>41</v>
      </c>
      <c r="P506" s="189" t="s">
        <v>45</v>
      </c>
      <c r="Q506" s="190">
        <f t="shared" ref="Q506:AD508" si="376">Q507</f>
        <v>51000</v>
      </c>
      <c r="R506" s="190">
        <f t="shared" si="376"/>
        <v>0</v>
      </c>
      <c r="S506" s="190">
        <f t="shared" si="376"/>
        <v>51000</v>
      </c>
      <c r="T506" s="190">
        <f t="shared" si="376"/>
        <v>0</v>
      </c>
      <c r="U506" s="190">
        <f t="shared" si="376"/>
        <v>0</v>
      </c>
      <c r="V506" s="190">
        <f t="shared" si="376"/>
        <v>0</v>
      </c>
      <c r="W506" s="190">
        <f t="shared" si="376"/>
        <v>0</v>
      </c>
      <c r="X506" s="190">
        <f t="shared" si="376"/>
        <v>0</v>
      </c>
      <c r="Y506" s="190">
        <f t="shared" si="376"/>
        <v>0</v>
      </c>
      <c r="Z506" s="190">
        <f t="shared" si="376"/>
        <v>45465</v>
      </c>
      <c r="AA506" s="190">
        <f t="shared" si="376"/>
        <v>0</v>
      </c>
      <c r="AB506" s="190">
        <f t="shared" si="376"/>
        <v>0</v>
      </c>
      <c r="AC506" s="190">
        <f t="shared" si="376"/>
        <v>0</v>
      </c>
      <c r="AD506" s="190">
        <f t="shared" si="376"/>
        <v>0</v>
      </c>
    </row>
    <row r="507" spans="1:30" s="218" customFormat="1" ht="20.25" hidden="1" customHeight="1" x14ac:dyDescent="0.25">
      <c r="A507" s="192" t="s">
        <v>346</v>
      </c>
      <c r="B507" s="192"/>
      <c r="C507" s="219" t="s">
        <v>393</v>
      </c>
      <c r="D507" s="219" t="s">
        <v>396</v>
      </c>
      <c r="E507" s="219" t="s">
        <v>397</v>
      </c>
      <c r="F507" s="211">
        <f t="shared" si="347"/>
        <v>102000</v>
      </c>
      <c r="G507" s="211">
        <f t="shared" si="348"/>
        <v>0</v>
      </c>
      <c r="H507" s="212">
        <f t="shared" si="349"/>
        <v>45465</v>
      </c>
      <c r="I507" s="213"/>
      <c r="J507" s="214"/>
      <c r="K507" s="214">
        <v>452</v>
      </c>
      <c r="L507" s="214"/>
      <c r="M507" s="214"/>
      <c r="N507" s="215"/>
      <c r="O507" s="220" t="s">
        <v>41</v>
      </c>
      <c r="P507" s="216" t="s">
        <v>303</v>
      </c>
      <c r="Q507" s="217">
        <f t="shared" si="376"/>
        <v>51000</v>
      </c>
      <c r="R507" s="217">
        <f t="shared" si="376"/>
        <v>0</v>
      </c>
      <c r="S507" s="217">
        <f t="shared" si="376"/>
        <v>51000</v>
      </c>
      <c r="T507" s="217">
        <f t="shared" si="376"/>
        <v>0</v>
      </c>
      <c r="U507" s="217">
        <f t="shared" si="376"/>
        <v>0</v>
      </c>
      <c r="V507" s="217">
        <f t="shared" si="376"/>
        <v>0</v>
      </c>
      <c r="W507" s="217">
        <f t="shared" si="376"/>
        <v>0</v>
      </c>
      <c r="X507" s="217">
        <f t="shared" si="376"/>
        <v>0</v>
      </c>
      <c r="Y507" s="217">
        <f t="shared" si="376"/>
        <v>0</v>
      </c>
      <c r="Z507" s="217">
        <f t="shared" si="376"/>
        <v>45465</v>
      </c>
      <c r="AA507" s="217">
        <f t="shared" si="376"/>
        <v>0</v>
      </c>
      <c r="AB507" s="217">
        <f t="shared" si="376"/>
        <v>0</v>
      </c>
      <c r="AC507" s="217"/>
      <c r="AD507" s="217"/>
    </row>
    <row r="508" spans="1:30" s="118" customFormat="1" ht="20.25" hidden="1" customHeight="1" x14ac:dyDescent="0.25">
      <c r="A508" s="187" t="s">
        <v>346</v>
      </c>
      <c r="B508" s="187"/>
      <c r="C508" s="187"/>
      <c r="D508" s="202" t="s">
        <v>396</v>
      </c>
      <c r="E508" s="202" t="s">
        <v>397</v>
      </c>
      <c r="F508" s="204">
        <f t="shared" si="347"/>
        <v>102000</v>
      </c>
      <c r="G508" s="204">
        <f t="shared" si="348"/>
        <v>0</v>
      </c>
      <c r="H508" s="205">
        <f t="shared" si="349"/>
        <v>45465</v>
      </c>
      <c r="I508" s="145"/>
      <c r="J508" s="170"/>
      <c r="K508" s="168"/>
      <c r="L508" s="168">
        <v>4521</v>
      </c>
      <c r="M508" s="168"/>
      <c r="N508" s="168"/>
      <c r="O508" s="12" t="s">
        <v>41</v>
      </c>
      <c r="P508" s="171" t="s">
        <v>303</v>
      </c>
      <c r="Q508" s="137">
        <f>Q509</f>
        <v>51000</v>
      </c>
      <c r="R508" s="137">
        <f t="shared" si="376"/>
        <v>0</v>
      </c>
      <c r="S508" s="137">
        <f t="shared" si="376"/>
        <v>51000</v>
      </c>
      <c r="T508" s="137">
        <f t="shared" si="376"/>
        <v>0</v>
      </c>
      <c r="U508" s="137">
        <f t="shared" si="376"/>
        <v>0</v>
      </c>
      <c r="V508" s="137">
        <f t="shared" si="376"/>
        <v>0</v>
      </c>
      <c r="W508" s="137">
        <f t="shared" si="376"/>
        <v>0</v>
      </c>
      <c r="X508" s="137">
        <f t="shared" si="376"/>
        <v>0</v>
      </c>
      <c r="Y508" s="137">
        <f t="shared" si="376"/>
        <v>0</v>
      </c>
      <c r="Z508" s="137">
        <f t="shared" si="376"/>
        <v>45465</v>
      </c>
      <c r="AA508" s="137">
        <f t="shared" si="376"/>
        <v>0</v>
      </c>
      <c r="AB508" s="137">
        <f t="shared" si="376"/>
        <v>0</v>
      </c>
      <c r="AC508" s="137"/>
      <c r="AD508" s="137"/>
    </row>
    <row r="509" spans="1:30" s="118" customFormat="1" ht="20.25" hidden="1" customHeight="1" x14ac:dyDescent="0.25">
      <c r="A509" s="187" t="s">
        <v>346</v>
      </c>
      <c r="B509" s="187"/>
      <c r="C509" s="187"/>
      <c r="D509" s="187"/>
      <c r="E509" s="202" t="s">
        <v>397</v>
      </c>
      <c r="F509" s="204">
        <f t="shared" si="347"/>
        <v>102000</v>
      </c>
      <c r="G509" s="204">
        <f t="shared" si="348"/>
        <v>0</v>
      </c>
      <c r="H509" s="205">
        <f t="shared" si="349"/>
        <v>45465</v>
      </c>
      <c r="I509" s="128"/>
      <c r="J509" s="135"/>
      <c r="K509" s="135"/>
      <c r="L509" s="135"/>
      <c r="M509" s="198">
        <v>45211</v>
      </c>
      <c r="N509" s="199"/>
      <c r="O509" s="200" t="s">
        <v>41</v>
      </c>
      <c r="P509" s="199" t="s">
        <v>303</v>
      </c>
      <c r="Q509" s="201">
        <f t="shared" ref="Q509:AB509" si="377">Q510</f>
        <v>51000</v>
      </c>
      <c r="R509" s="201">
        <f t="shared" si="377"/>
        <v>0</v>
      </c>
      <c r="S509" s="201">
        <f t="shared" si="377"/>
        <v>51000</v>
      </c>
      <c r="T509" s="201">
        <f t="shared" si="377"/>
        <v>0</v>
      </c>
      <c r="U509" s="201">
        <f t="shared" si="377"/>
        <v>0</v>
      </c>
      <c r="V509" s="201">
        <f t="shared" si="377"/>
        <v>0</v>
      </c>
      <c r="W509" s="201">
        <f t="shared" si="377"/>
        <v>0</v>
      </c>
      <c r="X509" s="201">
        <f t="shared" si="377"/>
        <v>0</v>
      </c>
      <c r="Y509" s="201">
        <f t="shared" si="377"/>
        <v>0</v>
      </c>
      <c r="Z509" s="201">
        <f t="shared" si="377"/>
        <v>45465</v>
      </c>
      <c r="AA509" s="201">
        <f t="shared" si="377"/>
        <v>0</v>
      </c>
      <c r="AB509" s="201">
        <f t="shared" si="377"/>
        <v>0</v>
      </c>
      <c r="AC509" s="201"/>
      <c r="AD509" s="201"/>
    </row>
    <row r="510" spans="1:30" s="118" customFormat="1" ht="20.25" hidden="1" customHeight="1" x14ac:dyDescent="0.25">
      <c r="A510" s="187" t="s">
        <v>346</v>
      </c>
      <c r="B510" s="187"/>
      <c r="C510" s="187"/>
      <c r="D510" s="187"/>
      <c r="E510" s="187"/>
      <c r="F510" s="204">
        <f t="shared" si="347"/>
        <v>102000</v>
      </c>
      <c r="G510" s="204">
        <f t="shared" si="348"/>
        <v>0</v>
      </c>
      <c r="H510" s="205">
        <f t="shared" si="349"/>
        <v>45465</v>
      </c>
      <c r="I510" s="145"/>
      <c r="J510" s="170"/>
      <c r="K510" s="168"/>
      <c r="L510" s="168"/>
      <c r="M510" s="168"/>
      <c r="N510" s="175">
        <v>452110</v>
      </c>
      <c r="O510" s="176" t="s">
        <v>41</v>
      </c>
      <c r="P510" s="177" t="s">
        <v>303</v>
      </c>
      <c r="Q510" s="178">
        <f>71000-30000+11000-1000</f>
        <v>51000</v>
      </c>
      <c r="R510" s="178">
        <f>S510-Q510</f>
        <v>0</v>
      </c>
      <c r="S510" s="178">
        <f>71000-30000+11000-1000</f>
        <v>51000</v>
      </c>
      <c r="T510" s="178"/>
      <c r="U510" s="178"/>
      <c r="V510" s="178"/>
      <c r="W510" s="178"/>
      <c r="X510" s="178"/>
      <c r="Y510" s="178"/>
      <c r="Z510" s="178">
        <v>45465</v>
      </c>
      <c r="AA510" s="178">
        <v>0</v>
      </c>
      <c r="AB510" s="178"/>
      <c r="AC510" s="178"/>
      <c r="AD510" s="178"/>
    </row>
    <row r="511" spans="1:30" s="197" customFormat="1" ht="21.75" customHeight="1" x14ac:dyDescent="0.25">
      <c r="A511" s="192" t="s">
        <v>347</v>
      </c>
      <c r="B511" s="192"/>
      <c r="C511" s="202" t="s">
        <v>393</v>
      </c>
      <c r="D511" s="202" t="s">
        <v>396</v>
      </c>
      <c r="E511" s="202" t="s">
        <v>397</v>
      </c>
      <c r="F511" s="204">
        <f t="shared" si="347"/>
        <v>1571970</v>
      </c>
      <c r="G511" s="204">
        <f t="shared" si="348"/>
        <v>0</v>
      </c>
      <c r="H511" s="205">
        <f t="shared" si="349"/>
        <v>2202838</v>
      </c>
      <c r="I511" s="193"/>
      <c r="J511" s="193"/>
      <c r="K511" s="193"/>
      <c r="L511" s="193"/>
      <c r="M511" s="193"/>
      <c r="N511" s="193">
        <f>+O511</f>
        <v>435</v>
      </c>
      <c r="O511" s="194">
        <v>435</v>
      </c>
      <c r="P511" s="195" t="s">
        <v>72</v>
      </c>
      <c r="Q511" s="196">
        <f>+Q512</f>
        <v>785985</v>
      </c>
      <c r="R511" s="196">
        <f t="shared" ref="R511:AD511" si="378">+R512</f>
        <v>0</v>
      </c>
      <c r="S511" s="196">
        <f t="shared" si="378"/>
        <v>785985</v>
      </c>
      <c r="T511" s="196">
        <f t="shared" si="378"/>
        <v>0</v>
      </c>
      <c r="U511" s="196">
        <f t="shared" si="378"/>
        <v>0</v>
      </c>
      <c r="V511" s="196">
        <f t="shared" si="378"/>
        <v>0</v>
      </c>
      <c r="W511" s="196">
        <f t="shared" si="378"/>
        <v>0</v>
      </c>
      <c r="X511" s="196">
        <f t="shared" si="378"/>
        <v>0</v>
      </c>
      <c r="Y511" s="196">
        <f t="shared" si="378"/>
        <v>0</v>
      </c>
      <c r="Z511" s="196">
        <f t="shared" si="378"/>
        <v>62657</v>
      </c>
      <c r="AA511" s="196">
        <f t="shared" si="378"/>
        <v>858357</v>
      </c>
      <c r="AB511" s="196">
        <f t="shared" si="378"/>
        <v>1158524</v>
      </c>
      <c r="AC511" s="196">
        <f t="shared" si="378"/>
        <v>63300</v>
      </c>
      <c r="AD511" s="196">
        <f t="shared" si="378"/>
        <v>60000</v>
      </c>
    </row>
    <row r="512" spans="1:30" s="118" customFormat="1" ht="20.25" customHeight="1" x14ac:dyDescent="0.25">
      <c r="A512" s="187" t="s">
        <v>347</v>
      </c>
      <c r="B512" s="202" t="s">
        <v>362</v>
      </c>
      <c r="C512" s="202" t="s">
        <v>393</v>
      </c>
      <c r="D512" s="202" t="s">
        <v>396</v>
      </c>
      <c r="E512" s="202" t="s">
        <v>397</v>
      </c>
      <c r="F512" s="204">
        <f t="shared" si="347"/>
        <v>1571970</v>
      </c>
      <c r="G512" s="204">
        <f t="shared" si="348"/>
        <v>0</v>
      </c>
      <c r="H512" s="205">
        <f t="shared" si="349"/>
        <v>2202838</v>
      </c>
      <c r="I512" s="124">
        <v>4</v>
      </c>
      <c r="J512" s="124"/>
      <c r="K512" s="124"/>
      <c r="L512" s="124"/>
      <c r="M512" s="124"/>
      <c r="N512" s="124"/>
      <c r="O512" s="12">
        <v>435</v>
      </c>
      <c r="P512" s="126" t="s">
        <v>21</v>
      </c>
      <c r="Q512" s="127">
        <f>+Q513+Q518+Q541</f>
        <v>785985</v>
      </c>
      <c r="R512" s="127">
        <f t="shared" ref="R512:AB512" si="379">+R513+R518+R541</f>
        <v>0</v>
      </c>
      <c r="S512" s="127">
        <f t="shared" si="379"/>
        <v>785985</v>
      </c>
      <c r="T512" s="127">
        <f t="shared" si="379"/>
        <v>0</v>
      </c>
      <c r="U512" s="127">
        <f t="shared" si="379"/>
        <v>0</v>
      </c>
      <c r="V512" s="127">
        <f t="shared" si="379"/>
        <v>0</v>
      </c>
      <c r="W512" s="127">
        <f t="shared" si="379"/>
        <v>0</v>
      </c>
      <c r="X512" s="127">
        <f t="shared" si="379"/>
        <v>0</v>
      </c>
      <c r="Y512" s="127">
        <f t="shared" si="379"/>
        <v>0</v>
      </c>
      <c r="Z512" s="127">
        <f t="shared" si="379"/>
        <v>62657</v>
      </c>
      <c r="AA512" s="127">
        <f t="shared" si="379"/>
        <v>858357</v>
      </c>
      <c r="AB512" s="127">
        <f t="shared" si="379"/>
        <v>1158524</v>
      </c>
      <c r="AC512" s="127">
        <f t="shared" ref="AC512:AD512" si="380">+AC513+AC518+AC541</f>
        <v>63300</v>
      </c>
      <c r="AD512" s="127">
        <f t="shared" si="380"/>
        <v>60000</v>
      </c>
    </row>
    <row r="513" spans="1:30" s="191" customFormat="1" ht="20.25" customHeight="1" x14ac:dyDescent="0.25">
      <c r="A513" s="187" t="s">
        <v>347</v>
      </c>
      <c r="B513" s="202" t="s">
        <v>362</v>
      </c>
      <c r="C513" s="202" t="s">
        <v>393</v>
      </c>
      <c r="D513" s="202" t="s">
        <v>396</v>
      </c>
      <c r="E513" s="202" t="s">
        <v>397</v>
      </c>
      <c r="F513" s="204">
        <f t="shared" si="347"/>
        <v>8000</v>
      </c>
      <c r="G513" s="204">
        <f t="shared" si="348"/>
        <v>0</v>
      </c>
      <c r="H513" s="205">
        <f t="shared" si="349"/>
        <v>2062</v>
      </c>
      <c r="I513" s="125"/>
      <c r="J513" s="125">
        <v>41</v>
      </c>
      <c r="K513" s="125"/>
      <c r="L513" s="125"/>
      <c r="M513" s="125"/>
      <c r="N513" s="125"/>
      <c r="O513" s="179" t="s">
        <v>42</v>
      </c>
      <c r="P513" s="189" t="s">
        <v>11</v>
      </c>
      <c r="Q513" s="190">
        <f t="shared" ref="Q513:AD516" si="381">Q514</f>
        <v>4000</v>
      </c>
      <c r="R513" s="190">
        <f t="shared" si="381"/>
        <v>0</v>
      </c>
      <c r="S513" s="190">
        <f t="shared" si="381"/>
        <v>4000</v>
      </c>
      <c r="T513" s="190">
        <f t="shared" si="381"/>
        <v>0</v>
      </c>
      <c r="U513" s="190">
        <f t="shared" si="381"/>
        <v>0</v>
      </c>
      <c r="V513" s="190">
        <f t="shared" si="381"/>
        <v>0</v>
      </c>
      <c r="W513" s="190">
        <f t="shared" si="381"/>
        <v>0</v>
      </c>
      <c r="X513" s="190">
        <f t="shared" si="381"/>
        <v>0</v>
      </c>
      <c r="Y513" s="190">
        <f t="shared" si="381"/>
        <v>0</v>
      </c>
      <c r="Z513" s="190">
        <f t="shared" si="381"/>
        <v>462</v>
      </c>
      <c r="AA513" s="190">
        <f t="shared" si="381"/>
        <v>300</v>
      </c>
      <c r="AB513" s="190">
        <f t="shared" si="381"/>
        <v>1300</v>
      </c>
      <c r="AC513" s="190">
        <f t="shared" si="381"/>
        <v>0</v>
      </c>
      <c r="AD513" s="190">
        <f t="shared" si="381"/>
        <v>0</v>
      </c>
    </row>
    <row r="514" spans="1:30" s="218" customFormat="1" ht="20.25" hidden="1" customHeight="1" x14ac:dyDescent="0.25">
      <c r="A514" s="192" t="s">
        <v>347</v>
      </c>
      <c r="B514" s="192"/>
      <c r="C514" s="219" t="s">
        <v>393</v>
      </c>
      <c r="D514" s="219" t="s">
        <v>396</v>
      </c>
      <c r="E514" s="219" t="s">
        <v>397</v>
      </c>
      <c r="F514" s="211">
        <f t="shared" si="347"/>
        <v>8000</v>
      </c>
      <c r="G514" s="211">
        <f t="shared" si="348"/>
        <v>0</v>
      </c>
      <c r="H514" s="212">
        <f t="shared" si="349"/>
        <v>2062</v>
      </c>
      <c r="I514" s="213"/>
      <c r="J514" s="214"/>
      <c r="K514" s="214">
        <v>412</v>
      </c>
      <c r="L514" s="214"/>
      <c r="M514" s="214"/>
      <c r="N514" s="215"/>
      <c r="O514" s="220" t="s">
        <v>42</v>
      </c>
      <c r="P514" s="216" t="s">
        <v>285</v>
      </c>
      <c r="Q514" s="217">
        <f t="shared" si="381"/>
        <v>4000</v>
      </c>
      <c r="R514" s="217">
        <f t="shared" si="381"/>
        <v>0</v>
      </c>
      <c r="S514" s="217">
        <f t="shared" si="381"/>
        <v>4000</v>
      </c>
      <c r="T514" s="217">
        <f t="shared" si="381"/>
        <v>0</v>
      </c>
      <c r="U514" s="217">
        <f t="shared" si="381"/>
        <v>0</v>
      </c>
      <c r="V514" s="217">
        <f t="shared" si="381"/>
        <v>0</v>
      </c>
      <c r="W514" s="217">
        <f t="shared" si="381"/>
        <v>0</v>
      </c>
      <c r="X514" s="217">
        <f t="shared" si="381"/>
        <v>0</v>
      </c>
      <c r="Y514" s="217">
        <f t="shared" si="381"/>
        <v>0</v>
      </c>
      <c r="Z514" s="217">
        <f t="shared" si="381"/>
        <v>462</v>
      </c>
      <c r="AA514" s="217">
        <f t="shared" si="381"/>
        <v>300</v>
      </c>
      <c r="AB514" s="217">
        <f t="shared" si="381"/>
        <v>1300</v>
      </c>
      <c r="AC514" s="217"/>
      <c r="AD514" s="217"/>
    </row>
    <row r="515" spans="1:30" s="118" customFormat="1" ht="20.25" hidden="1" customHeight="1" x14ac:dyDescent="0.25">
      <c r="A515" s="187" t="s">
        <v>347</v>
      </c>
      <c r="B515" s="187"/>
      <c r="C515" s="187"/>
      <c r="D515" s="202" t="s">
        <v>396</v>
      </c>
      <c r="E515" s="202" t="s">
        <v>397</v>
      </c>
      <c r="F515" s="204">
        <f t="shared" si="347"/>
        <v>8000</v>
      </c>
      <c r="G515" s="204">
        <f t="shared" si="348"/>
        <v>0</v>
      </c>
      <c r="H515" s="205">
        <f t="shared" si="349"/>
        <v>2062</v>
      </c>
      <c r="I515" s="136"/>
      <c r="J515" s="135"/>
      <c r="K515" s="135"/>
      <c r="L515" s="135">
        <v>4123</v>
      </c>
      <c r="M515" s="135"/>
      <c r="N515" s="135"/>
      <c r="O515" s="12" t="s">
        <v>42</v>
      </c>
      <c r="P515" s="131" t="s">
        <v>215</v>
      </c>
      <c r="Q515" s="137">
        <f t="shared" si="381"/>
        <v>4000</v>
      </c>
      <c r="R515" s="137">
        <f t="shared" si="381"/>
        <v>0</v>
      </c>
      <c r="S515" s="137">
        <f t="shared" si="381"/>
        <v>4000</v>
      </c>
      <c r="T515" s="137">
        <f t="shared" si="381"/>
        <v>0</v>
      </c>
      <c r="U515" s="137">
        <f t="shared" si="381"/>
        <v>0</v>
      </c>
      <c r="V515" s="137">
        <f t="shared" si="381"/>
        <v>0</v>
      </c>
      <c r="W515" s="137">
        <f t="shared" si="381"/>
        <v>0</v>
      </c>
      <c r="X515" s="137">
        <f t="shared" si="381"/>
        <v>0</v>
      </c>
      <c r="Y515" s="137">
        <f t="shared" si="381"/>
        <v>0</v>
      </c>
      <c r="Z515" s="137">
        <f t="shared" si="381"/>
        <v>462</v>
      </c>
      <c r="AA515" s="137">
        <f t="shared" si="381"/>
        <v>300</v>
      </c>
      <c r="AB515" s="137">
        <f t="shared" si="381"/>
        <v>1300</v>
      </c>
      <c r="AC515" s="137"/>
      <c r="AD515" s="137"/>
    </row>
    <row r="516" spans="1:30" s="118" customFormat="1" ht="20.25" hidden="1" customHeight="1" x14ac:dyDescent="0.25">
      <c r="A516" s="187" t="s">
        <v>347</v>
      </c>
      <c r="B516" s="187"/>
      <c r="C516" s="187"/>
      <c r="D516" s="187"/>
      <c r="E516" s="202" t="s">
        <v>397</v>
      </c>
      <c r="F516" s="204">
        <f t="shared" si="347"/>
        <v>8000</v>
      </c>
      <c r="G516" s="204">
        <f t="shared" si="348"/>
        <v>0</v>
      </c>
      <c r="H516" s="205">
        <f t="shared" si="349"/>
        <v>2062</v>
      </c>
      <c r="I516" s="128"/>
      <c r="J516" s="135"/>
      <c r="K516" s="135"/>
      <c r="L516" s="135"/>
      <c r="M516" s="198">
        <v>41231</v>
      </c>
      <c r="N516" s="199"/>
      <c r="O516" s="200" t="s">
        <v>42</v>
      </c>
      <c r="P516" s="199" t="s">
        <v>215</v>
      </c>
      <c r="Q516" s="201">
        <f t="shared" si="381"/>
        <v>4000</v>
      </c>
      <c r="R516" s="201">
        <f t="shared" si="381"/>
        <v>0</v>
      </c>
      <c r="S516" s="201">
        <f t="shared" si="381"/>
        <v>4000</v>
      </c>
      <c r="T516" s="201">
        <f t="shared" si="381"/>
        <v>0</v>
      </c>
      <c r="U516" s="201">
        <f t="shared" si="381"/>
        <v>0</v>
      </c>
      <c r="V516" s="201">
        <f t="shared" si="381"/>
        <v>0</v>
      </c>
      <c r="W516" s="201">
        <f t="shared" si="381"/>
        <v>0</v>
      </c>
      <c r="X516" s="201">
        <f t="shared" si="381"/>
        <v>0</v>
      </c>
      <c r="Y516" s="201">
        <f t="shared" si="381"/>
        <v>0</v>
      </c>
      <c r="Z516" s="201">
        <f t="shared" si="381"/>
        <v>462</v>
      </c>
      <c r="AA516" s="201">
        <f t="shared" si="381"/>
        <v>300</v>
      </c>
      <c r="AB516" s="201">
        <f t="shared" si="381"/>
        <v>1300</v>
      </c>
      <c r="AC516" s="201"/>
      <c r="AD516" s="201"/>
    </row>
    <row r="517" spans="1:30" s="118" customFormat="1" ht="20.25" hidden="1" customHeight="1" x14ac:dyDescent="0.25">
      <c r="A517" s="187" t="s">
        <v>347</v>
      </c>
      <c r="B517" s="187"/>
      <c r="C517" s="187"/>
      <c r="D517" s="187"/>
      <c r="E517" s="187"/>
      <c r="F517" s="204">
        <f t="shared" si="347"/>
        <v>8000</v>
      </c>
      <c r="G517" s="204">
        <f t="shared" si="348"/>
        <v>0</v>
      </c>
      <c r="H517" s="205">
        <f t="shared" si="349"/>
        <v>2062</v>
      </c>
      <c r="I517" s="136"/>
      <c r="J517" s="135"/>
      <c r="K517" s="135"/>
      <c r="L517" s="135"/>
      <c r="M517" s="135"/>
      <c r="N517" s="175">
        <v>412310</v>
      </c>
      <c r="O517" s="176" t="s">
        <v>42</v>
      </c>
      <c r="P517" s="177" t="s">
        <v>215</v>
      </c>
      <c r="Q517" s="178">
        <v>4000</v>
      </c>
      <c r="R517" s="178">
        <f>S517-Q517</f>
        <v>0</v>
      </c>
      <c r="S517" s="178">
        <v>4000</v>
      </c>
      <c r="T517" s="178"/>
      <c r="U517" s="178"/>
      <c r="V517" s="178"/>
      <c r="W517" s="178"/>
      <c r="X517" s="178"/>
      <c r="Y517" s="178"/>
      <c r="Z517" s="178">
        <v>462</v>
      </c>
      <c r="AA517" s="178">
        <v>300</v>
      </c>
      <c r="AB517" s="178">
        <v>1300</v>
      </c>
      <c r="AC517" s="178"/>
      <c r="AD517" s="178"/>
    </row>
    <row r="518" spans="1:30" s="191" customFormat="1" ht="20.25" customHeight="1" x14ac:dyDescent="0.25">
      <c r="A518" s="187" t="s">
        <v>347</v>
      </c>
      <c r="B518" s="202" t="s">
        <v>362</v>
      </c>
      <c r="C518" s="202" t="s">
        <v>393</v>
      </c>
      <c r="D518" s="202" t="s">
        <v>396</v>
      </c>
      <c r="E518" s="202" t="s">
        <v>397</v>
      </c>
      <c r="F518" s="204">
        <f t="shared" si="347"/>
        <v>1523970</v>
      </c>
      <c r="G518" s="204">
        <f t="shared" si="348"/>
        <v>0</v>
      </c>
      <c r="H518" s="205">
        <f t="shared" si="349"/>
        <v>2180776</v>
      </c>
      <c r="I518" s="125"/>
      <c r="J518" s="125">
        <v>42</v>
      </c>
      <c r="K518" s="125"/>
      <c r="L518" s="125"/>
      <c r="M518" s="125"/>
      <c r="N518" s="125"/>
      <c r="O518" s="179" t="s">
        <v>42</v>
      </c>
      <c r="P518" s="189" t="s">
        <v>12</v>
      </c>
      <c r="Q518" s="190">
        <f>Q519+Q537</f>
        <v>761985</v>
      </c>
      <c r="R518" s="190">
        <f t="shared" ref="R518:Y518" si="382">R519+R537</f>
        <v>0</v>
      </c>
      <c r="S518" s="190">
        <f t="shared" si="382"/>
        <v>761985</v>
      </c>
      <c r="T518" s="190">
        <f t="shared" si="382"/>
        <v>0</v>
      </c>
      <c r="U518" s="190">
        <f t="shared" si="382"/>
        <v>0</v>
      </c>
      <c r="V518" s="190">
        <f t="shared" si="382"/>
        <v>0</v>
      </c>
      <c r="W518" s="190">
        <f t="shared" si="382"/>
        <v>0</v>
      </c>
      <c r="X518" s="190">
        <f t="shared" si="382"/>
        <v>0</v>
      </c>
      <c r="Y518" s="190">
        <f t="shared" si="382"/>
        <v>0</v>
      </c>
      <c r="Z518" s="190">
        <f>Z519+Z537+Z533</f>
        <v>42195</v>
      </c>
      <c r="AA518" s="190">
        <f t="shared" ref="AA518:AB518" si="383">AA519+AA537+AA533</f>
        <v>858057</v>
      </c>
      <c r="AB518" s="190">
        <f t="shared" si="383"/>
        <v>1157224</v>
      </c>
      <c r="AC518" s="190">
        <v>63300</v>
      </c>
      <c r="AD518" s="190">
        <v>60000</v>
      </c>
    </row>
    <row r="519" spans="1:30" s="218" customFormat="1" ht="20.25" hidden="1" customHeight="1" x14ac:dyDescent="0.25">
      <c r="A519" s="192" t="s">
        <v>347</v>
      </c>
      <c r="B519" s="192"/>
      <c r="C519" s="219" t="s">
        <v>393</v>
      </c>
      <c r="D519" s="219" t="s">
        <v>396</v>
      </c>
      <c r="E519" s="219" t="s">
        <v>397</v>
      </c>
      <c r="F519" s="211">
        <f t="shared" si="347"/>
        <v>1503970</v>
      </c>
      <c r="G519" s="211">
        <f t="shared" si="348"/>
        <v>0</v>
      </c>
      <c r="H519" s="212">
        <f t="shared" si="349"/>
        <v>1952476</v>
      </c>
      <c r="I519" s="213"/>
      <c r="J519" s="214"/>
      <c r="K519" s="214">
        <v>422</v>
      </c>
      <c r="L519" s="214"/>
      <c r="M519" s="214"/>
      <c r="N519" s="215"/>
      <c r="O519" s="220" t="s">
        <v>42</v>
      </c>
      <c r="P519" s="216" t="s">
        <v>286</v>
      </c>
      <c r="Q519" s="217">
        <f>Q520+Q528+Q525</f>
        <v>751985</v>
      </c>
      <c r="R519" s="217">
        <f t="shared" ref="R519:AB519" si="384">R520+R528+R525</f>
        <v>0</v>
      </c>
      <c r="S519" s="217">
        <f t="shared" si="384"/>
        <v>751985</v>
      </c>
      <c r="T519" s="217">
        <f t="shared" si="384"/>
        <v>0</v>
      </c>
      <c r="U519" s="217">
        <f t="shared" si="384"/>
        <v>0</v>
      </c>
      <c r="V519" s="217">
        <f t="shared" si="384"/>
        <v>0</v>
      </c>
      <c r="W519" s="217">
        <f t="shared" si="384"/>
        <v>0</v>
      </c>
      <c r="X519" s="217">
        <f t="shared" si="384"/>
        <v>0</v>
      </c>
      <c r="Y519" s="217">
        <f t="shared" si="384"/>
        <v>0</v>
      </c>
      <c r="Z519" s="217">
        <f t="shared" si="384"/>
        <v>42195</v>
      </c>
      <c r="AA519" s="217">
        <f t="shared" si="384"/>
        <v>828057</v>
      </c>
      <c r="AB519" s="217">
        <f t="shared" si="384"/>
        <v>1082224</v>
      </c>
      <c r="AC519" s="217"/>
      <c r="AD519" s="217"/>
    </row>
    <row r="520" spans="1:30" s="118" customFormat="1" ht="20.25" hidden="1" customHeight="1" x14ac:dyDescent="0.25">
      <c r="A520" s="187" t="s">
        <v>347</v>
      </c>
      <c r="B520" s="187"/>
      <c r="C520" s="187"/>
      <c r="D520" s="202" t="s">
        <v>396</v>
      </c>
      <c r="E520" s="202" t="s">
        <v>397</v>
      </c>
      <c r="F520" s="204">
        <f t="shared" si="347"/>
        <v>20000</v>
      </c>
      <c r="G520" s="204">
        <f t="shared" si="348"/>
        <v>0</v>
      </c>
      <c r="H520" s="205">
        <f t="shared" si="349"/>
        <v>7585</v>
      </c>
      <c r="I520" s="136"/>
      <c r="J520" s="135"/>
      <c r="K520" s="135"/>
      <c r="L520" s="135">
        <v>4221</v>
      </c>
      <c r="M520" s="135"/>
      <c r="N520" s="136"/>
      <c r="O520" s="12" t="s">
        <v>42</v>
      </c>
      <c r="P520" s="131" t="s">
        <v>287</v>
      </c>
      <c r="Q520" s="137">
        <f>Q521+Q523</f>
        <v>10000</v>
      </c>
      <c r="R520" s="137">
        <f t="shared" ref="R520:AB520" si="385">R521+R523</f>
        <v>0</v>
      </c>
      <c r="S520" s="137">
        <f t="shared" si="385"/>
        <v>10000</v>
      </c>
      <c r="T520" s="137">
        <f t="shared" si="385"/>
        <v>0</v>
      </c>
      <c r="U520" s="137">
        <f t="shared" si="385"/>
        <v>0</v>
      </c>
      <c r="V520" s="137">
        <f t="shared" si="385"/>
        <v>0</v>
      </c>
      <c r="W520" s="137">
        <f t="shared" si="385"/>
        <v>0</v>
      </c>
      <c r="X520" s="137">
        <f t="shared" si="385"/>
        <v>0</v>
      </c>
      <c r="Y520" s="137">
        <f t="shared" si="385"/>
        <v>0</v>
      </c>
      <c r="Z520" s="137">
        <f t="shared" si="385"/>
        <v>585</v>
      </c>
      <c r="AA520" s="137">
        <f t="shared" si="385"/>
        <v>2500</v>
      </c>
      <c r="AB520" s="137">
        <f t="shared" si="385"/>
        <v>4500</v>
      </c>
      <c r="AC520" s="137"/>
      <c r="AD520" s="137"/>
    </row>
    <row r="521" spans="1:30" s="118" customFormat="1" ht="20.25" hidden="1" customHeight="1" x14ac:dyDescent="0.25">
      <c r="A521" s="187" t="s">
        <v>347</v>
      </c>
      <c r="B521" s="187"/>
      <c r="C521" s="187"/>
      <c r="D521" s="187"/>
      <c r="E521" s="202" t="s">
        <v>397</v>
      </c>
      <c r="F521" s="204">
        <f t="shared" si="347"/>
        <v>10000</v>
      </c>
      <c r="G521" s="204">
        <f t="shared" si="348"/>
        <v>0</v>
      </c>
      <c r="H521" s="205">
        <f t="shared" si="349"/>
        <v>5585</v>
      </c>
      <c r="I521" s="128"/>
      <c r="J521" s="135"/>
      <c r="K521" s="135"/>
      <c r="L521" s="135"/>
      <c r="M521" s="198">
        <v>42211</v>
      </c>
      <c r="N521" s="199"/>
      <c r="O521" s="200" t="s">
        <v>42</v>
      </c>
      <c r="P521" s="199" t="s">
        <v>288</v>
      </c>
      <c r="Q521" s="201">
        <f>Q522</f>
        <v>5000</v>
      </c>
      <c r="R521" s="201">
        <f t="shared" ref="R521:AB521" si="386">R522</f>
        <v>0</v>
      </c>
      <c r="S521" s="201">
        <f t="shared" si="386"/>
        <v>5000</v>
      </c>
      <c r="T521" s="201">
        <f t="shared" si="386"/>
        <v>0</v>
      </c>
      <c r="U521" s="201">
        <f t="shared" si="386"/>
        <v>0</v>
      </c>
      <c r="V521" s="201">
        <f t="shared" si="386"/>
        <v>0</v>
      </c>
      <c r="W521" s="201">
        <f t="shared" si="386"/>
        <v>0</v>
      </c>
      <c r="X521" s="201">
        <f t="shared" si="386"/>
        <v>0</v>
      </c>
      <c r="Y521" s="201">
        <f t="shared" si="386"/>
        <v>0</v>
      </c>
      <c r="Z521" s="201">
        <f t="shared" si="386"/>
        <v>585</v>
      </c>
      <c r="AA521" s="201">
        <f t="shared" si="386"/>
        <v>2500</v>
      </c>
      <c r="AB521" s="201">
        <f t="shared" si="386"/>
        <v>2500</v>
      </c>
      <c r="AC521" s="201"/>
      <c r="AD521" s="201"/>
    </row>
    <row r="522" spans="1:30" s="118" customFormat="1" ht="20.25" hidden="1" customHeight="1" x14ac:dyDescent="0.25">
      <c r="A522" s="187" t="s">
        <v>347</v>
      </c>
      <c r="B522" s="187"/>
      <c r="C522" s="187"/>
      <c r="D522" s="187"/>
      <c r="E522" s="187"/>
      <c r="F522" s="204">
        <f t="shared" si="347"/>
        <v>10000</v>
      </c>
      <c r="G522" s="204">
        <f t="shared" si="348"/>
        <v>0</v>
      </c>
      <c r="H522" s="205">
        <f t="shared" si="349"/>
        <v>5585</v>
      </c>
      <c r="I522" s="136"/>
      <c r="J522" s="135"/>
      <c r="K522" s="135"/>
      <c r="L522" s="135"/>
      <c r="M522" s="11"/>
      <c r="N522" s="175">
        <v>422110</v>
      </c>
      <c r="O522" s="176" t="s">
        <v>42</v>
      </c>
      <c r="P522" s="177" t="s">
        <v>288</v>
      </c>
      <c r="Q522" s="178">
        <v>5000</v>
      </c>
      <c r="R522" s="178">
        <f>S522-Q522</f>
        <v>0</v>
      </c>
      <c r="S522" s="178">
        <v>5000</v>
      </c>
      <c r="T522" s="178"/>
      <c r="U522" s="178"/>
      <c r="V522" s="178"/>
      <c r="W522" s="178"/>
      <c r="X522" s="178"/>
      <c r="Y522" s="178"/>
      <c r="Z522" s="178">
        <v>585</v>
      </c>
      <c r="AA522" s="178">
        <v>2500</v>
      </c>
      <c r="AB522" s="178">
        <v>2500</v>
      </c>
      <c r="AC522" s="178"/>
      <c r="AD522" s="178"/>
    </row>
    <row r="523" spans="1:30" s="118" customFormat="1" ht="20.25" hidden="1" customHeight="1" x14ac:dyDescent="0.25">
      <c r="A523" s="187" t="s">
        <v>347</v>
      </c>
      <c r="B523" s="187"/>
      <c r="C523" s="187"/>
      <c r="D523" s="187"/>
      <c r="E523" s="202" t="s">
        <v>397</v>
      </c>
      <c r="F523" s="204">
        <f t="shared" si="347"/>
        <v>10000</v>
      </c>
      <c r="G523" s="204">
        <f t="shared" si="348"/>
        <v>0</v>
      </c>
      <c r="H523" s="205">
        <f t="shared" si="349"/>
        <v>2000</v>
      </c>
      <c r="I523" s="128"/>
      <c r="J523" s="135"/>
      <c r="K523" s="135"/>
      <c r="L523" s="135"/>
      <c r="M523" s="198">
        <v>42212</v>
      </c>
      <c r="N523" s="199"/>
      <c r="O523" s="200" t="s">
        <v>42</v>
      </c>
      <c r="P523" s="199" t="s">
        <v>289</v>
      </c>
      <c r="Q523" s="201">
        <f>Q524</f>
        <v>5000</v>
      </c>
      <c r="R523" s="201">
        <f t="shared" ref="R523:AB523" si="387">R524</f>
        <v>0</v>
      </c>
      <c r="S523" s="201">
        <f t="shared" si="387"/>
        <v>5000</v>
      </c>
      <c r="T523" s="201">
        <f t="shared" si="387"/>
        <v>0</v>
      </c>
      <c r="U523" s="201">
        <f t="shared" si="387"/>
        <v>0</v>
      </c>
      <c r="V523" s="201">
        <f t="shared" si="387"/>
        <v>0</v>
      </c>
      <c r="W523" s="201">
        <f t="shared" si="387"/>
        <v>0</v>
      </c>
      <c r="X523" s="201">
        <f t="shared" si="387"/>
        <v>0</v>
      </c>
      <c r="Y523" s="201">
        <f t="shared" si="387"/>
        <v>0</v>
      </c>
      <c r="Z523" s="201">
        <f t="shared" si="387"/>
        <v>0</v>
      </c>
      <c r="AA523" s="201">
        <f t="shared" si="387"/>
        <v>0</v>
      </c>
      <c r="AB523" s="201">
        <f t="shared" si="387"/>
        <v>2000</v>
      </c>
      <c r="AC523" s="201"/>
      <c r="AD523" s="201"/>
    </row>
    <row r="524" spans="1:30" s="118" customFormat="1" ht="20.25" hidden="1" customHeight="1" x14ac:dyDescent="0.25">
      <c r="A524" s="187" t="s">
        <v>347</v>
      </c>
      <c r="B524" s="187"/>
      <c r="C524" s="187"/>
      <c r="D524" s="187"/>
      <c r="E524" s="187"/>
      <c r="F524" s="204">
        <f t="shared" si="347"/>
        <v>10000</v>
      </c>
      <c r="G524" s="204">
        <f t="shared" si="348"/>
        <v>0</v>
      </c>
      <c r="H524" s="205">
        <f t="shared" si="349"/>
        <v>2000</v>
      </c>
      <c r="I524" s="136"/>
      <c r="J524" s="135"/>
      <c r="K524" s="135"/>
      <c r="L524" s="135"/>
      <c r="M524" s="11"/>
      <c r="N524" s="175">
        <v>422120</v>
      </c>
      <c r="O524" s="176" t="s">
        <v>42</v>
      </c>
      <c r="P524" s="177" t="s">
        <v>289</v>
      </c>
      <c r="Q524" s="178">
        <v>5000</v>
      </c>
      <c r="R524" s="178">
        <f>S524-Q524</f>
        <v>0</v>
      </c>
      <c r="S524" s="178">
        <v>5000</v>
      </c>
      <c r="T524" s="178"/>
      <c r="U524" s="178"/>
      <c r="V524" s="178"/>
      <c r="W524" s="178"/>
      <c r="X524" s="178"/>
      <c r="Y524" s="178"/>
      <c r="Z524" s="178">
        <v>0</v>
      </c>
      <c r="AA524" s="178">
        <v>0</v>
      </c>
      <c r="AB524" s="178">
        <v>2000</v>
      </c>
      <c r="AC524" s="178"/>
      <c r="AD524" s="178"/>
    </row>
    <row r="525" spans="1:30" s="118" customFormat="1" ht="20.25" hidden="1" customHeight="1" x14ac:dyDescent="0.2">
      <c r="A525" s="187" t="s">
        <v>347</v>
      </c>
      <c r="B525" s="187"/>
      <c r="C525" s="187"/>
      <c r="D525" s="202" t="s">
        <v>396</v>
      </c>
      <c r="E525" s="202" t="s">
        <v>397</v>
      </c>
      <c r="F525" s="204">
        <f t="shared" si="347"/>
        <v>10000</v>
      </c>
      <c r="G525" s="204">
        <f t="shared" si="348"/>
        <v>0</v>
      </c>
      <c r="H525" s="205">
        <f t="shared" si="349"/>
        <v>0</v>
      </c>
      <c r="I525" s="136"/>
      <c r="J525" s="135"/>
      <c r="K525" s="135"/>
      <c r="L525" s="135">
        <v>4223</v>
      </c>
      <c r="M525" s="11"/>
      <c r="N525" s="131"/>
      <c r="O525" s="12" t="s">
        <v>42</v>
      </c>
      <c r="P525" s="172" t="s">
        <v>291</v>
      </c>
      <c r="Q525" s="137">
        <f t="shared" ref="Q525:AB526" si="388">Q526</f>
        <v>5000</v>
      </c>
      <c r="R525" s="137">
        <f t="shared" si="388"/>
        <v>0</v>
      </c>
      <c r="S525" s="137">
        <f t="shared" si="388"/>
        <v>5000</v>
      </c>
      <c r="T525" s="137">
        <f t="shared" si="388"/>
        <v>0</v>
      </c>
      <c r="U525" s="137">
        <f t="shared" si="388"/>
        <v>0</v>
      </c>
      <c r="V525" s="137">
        <f t="shared" si="388"/>
        <v>0</v>
      </c>
      <c r="W525" s="137">
        <f t="shared" si="388"/>
        <v>0</v>
      </c>
      <c r="X525" s="137">
        <f t="shared" si="388"/>
        <v>0</v>
      </c>
      <c r="Y525" s="137">
        <f t="shared" si="388"/>
        <v>0</v>
      </c>
      <c r="Z525" s="137">
        <f t="shared" si="388"/>
        <v>0</v>
      </c>
      <c r="AA525" s="137">
        <f t="shared" si="388"/>
        <v>0</v>
      </c>
      <c r="AB525" s="137">
        <f t="shared" si="388"/>
        <v>0</v>
      </c>
      <c r="AC525" s="137"/>
      <c r="AD525" s="137"/>
    </row>
    <row r="526" spans="1:30" s="118" customFormat="1" ht="20.25" hidden="1" customHeight="1" x14ac:dyDescent="0.25">
      <c r="A526" s="187" t="s">
        <v>347</v>
      </c>
      <c r="B526" s="187"/>
      <c r="C526" s="187"/>
      <c r="D526" s="187"/>
      <c r="E526" s="202" t="s">
        <v>397</v>
      </c>
      <c r="F526" s="204">
        <f t="shared" si="347"/>
        <v>10000</v>
      </c>
      <c r="G526" s="204">
        <f t="shared" si="348"/>
        <v>0</v>
      </c>
      <c r="H526" s="205">
        <f t="shared" si="349"/>
        <v>0</v>
      </c>
      <c r="I526" s="128"/>
      <c r="J526" s="135"/>
      <c r="K526" s="135"/>
      <c r="L526" s="135"/>
      <c r="M526" s="198">
        <v>42231</v>
      </c>
      <c r="N526" s="199"/>
      <c r="O526" s="200" t="s">
        <v>42</v>
      </c>
      <c r="P526" s="199" t="s">
        <v>292</v>
      </c>
      <c r="Q526" s="201">
        <f t="shared" si="388"/>
        <v>5000</v>
      </c>
      <c r="R526" s="201">
        <f t="shared" si="388"/>
        <v>0</v>
      </c>
      <c r="S526" s="201">
        <f t="shared" si="388"/>
        <v>5000</v>
      </c>
      <c r="T526" s="201">
        <f t="shared" si="388"/>
        <v>0</v>
      </c>
      <c r="U526" s="201">
        <f t="shared" si="388"/>
        <v>0</v>
      </c>
      <c r="V526" s="201">
        <f t="shared" si="388"/>
        <v>0</v>
      </c>
      <c r="W526" s="201">
        <f t="shared" si="388"/>
        <v>0</v>
      </c>
      <c r="X526" s="201">
        <f t="shared" si="388"/>
        <v>0</v>
      </c>
      <c r="Y526" s="201">
        <f t="shared" si="388"/>
        <v>0</v>
      </c>
      <c r="Z526" s="201">
        <f t="shared" si="388"/>
        <v>0</v>
      </c>
      <c r="AA526" s="201">
        <f t="shared" si="388"/>
        <v>0</v>
      </c>
      <c r="AB526" s="201">
        <f t="shared" si="388"/>
        <v>0</v>
      </c>
      <c r="AC526" s="201"/>
      <c r="AD526" s="201"/>
    </row>
    <row r="527" spans="1:30" s="118" customFormat="1" ht="20.25" hidden="1" customHeight="1" x14ac:dyDescent="0.25">
      <c r="A527" s="187" t="s">
        <v>347</v>
      </c>
      <c r="B527" s="187"/>
      <c r="C527" s="187"/>
      <c r="D527" s="187"/>
      <c r="E527" s="187"/>
      <c r="F527" s="204">
        <f t="shared" si="347"/>
        <v>10000</v>
      </c>
      <c r="G527" s="204">
        <f t="shared" si="348"/>
        <v>0</v>
      </c>
      <c r="H527" s="205">
        <f t="shared" si="349"/>
        <v>0</v>
      </c>
      <c r="I527" s="136"/>
      <c r="J527" s="135"/>
      <c r="K527" s="135"/>
      <c r="L527" s="135"/>
      <c r="M527" s="11"/>
      <c r="N527" s="175">
        <v>422310</v>
      </c>
      <c r="O527" s="176" t="s">
        <v>42</v>
      </c>
      <c r="P527" s="177" t="s">
        <v>292</v>
      </c>
      <c r="Q527" s="178">
        <v>5000</v>
      </c>
      <c r="R527" s="178">
        <f>S527-Q527</f>
        <v>0</v>
      </c>
      <c r="S527" s="178">
        <v>5000</v>
      </c>
      <c r="T527" s="178"/>
      <c r="U527" s="178"/>
      <c r="V527" s="178"/>
      <c r="W527" s="178"/>
      <c r="X527" s="178"/>
      <c r="Y527" s="178"/>
      <c r="Z527" s="178">
        <v>0</v>
      </c>
      <c r="AA527" s="178">
        <v>0</v>
      </c>
      <c r="AB527" s="178"/>
      <c r="AC527" s="178"/>
      <c r="AD527" s="178"/>
    </row>
    <row r="528" spans="1:30" s="118" customFormat="1" ht="20.25" hidden="1" customHeight="1" x14ac:dyDescent="0.25">
      <c r="A528" s="187" t="s">
        <v>347</v>
      </c>
      <c r="B528" s="187"/>
      <c r="C528" s="187"/>
      <c r="D528" s="202" t="s">
        <v>396</v>
      </c>
      <c r="E528" s="202" t="s">
        <v>397</v>
      </c>
      <c r="F528" s="204">
        <f t="shared" si="347"/>
        <v>1473970</v>
      </c>
      <c r="G528" s="204">
        <f t="shared" si="348"/>
        <v>0</v>
      </c>
      <c r="H528" s="205">
        <f t="shared" si="349"/>
        <v>1944891</v>
      </c>
      <c r="I528" s="136"/>
      <c r="J528" s="135"/>
      <c r="K528" s="135"/>
      <c r="L528" s="135">
        <v>4224</v>
      </c>
      <c r="M528" s="135"/>
      <c r="N528" s="136"/>
      <c r="O528" s="12" t="s">
        <v>42</v>
      </c>
      <c r="P528" s="131" t="s">
        <v>293</v>
      </c>
      <c r="Q528" s="137">
        <f t="shared" ref="Q528" si="389">Q529+Q531</f>
        <v>736985</v>
      </c>
      <c r="R528" s="137">
        <f t="shared" ref="R528:AB528" si="390">R529+R531</f>
        <v>0</v>
      </c>
      <c r="S528" s="137">
        <f t="shared" si="390"/>
        <v>736985</v>
      </c>
      <c r="T528" s="137">
        <f t="shared" si="390"/>
        <v>0</v>
      </c>
      <c r="U528" s="137">
        <f t="shared" si="390"/>
        <v>0</v>
      </c>
      <c r="V528" s="137">
        <f t="shared" si="390"/>
        <v>0</v>
      </c>
      <c r="W528" s="137">
        <f t="shared" si="390"/>
        <v>0</v>
      </c>
      <c r="X528" s="137">
        <f t="shared" si="390"/>
        <v>0</v>
      </c>
      <c r="Y528" s="137">
        <f t="shared" si="390"/>
        <v>0</v>
      </c>
      <c r="Z528" s="137">
        <f t="shared" si="390"/>
        <v>41610</v>
      </c>
      <c r="AA528" s="137">
        <f t="shared" si="390"/>
        <v>825557</v>
      </c>
      <c r="AB528" s="137">
        <f t="shared" si="390"/>
        <v>1077724</v>
      </c>
      <c r="AC528" s="137"/>
      <c r="AD528" s="137"/>
    </row>
    <row r="529" spans="1:32" s="118" customFormat="1" ht="20.25" hidden="1" customHeight="1" x14ac:dyDescent="0.25">
      <c r="A529" s="187" t="s">
        <v>347</v>
      </c>
      <c r="B529" s="187"/>
      <c r="C529" s="187"/>
      <c r="D529" s="187"/>
      <c r="E529" s="202" t="s">
        <v>397</v>
      </c>
      <c r="F529" s="204">
        <f t="shared" si="347"/>
        <v>10000</v>
      </c>
      <c r="G529" s="204">
        <f t="shared" si="348"/>
        <v>0</v>
      </c>
      <c r="H529" s="205">
        <f t="shared" si="349"/>
        <v>10000</v>
      </c>
      <c r="I529" s="128"/>
      <c r="J529" s="135"/>
      <c r="K529" s="135"/>
      <c r="L529" s="135"/>
      <c r="M529" s="198">
        <v>42241</v>
      </c>
      <c r="N529" s="199"/>
      <c r="O529" s="200" t="s">
        <v>42</v>
      </c>
      <c r="P529" s="199" t="s">
        <v>294</v>
      </c>
      <c r="Q529" s="201">
        <f t="shared" ref="Q529:AB529" si="391">Q530</f>
        <v>5000</v>
      </c>
      <c r="R529" s="201">
        <f t="shared" si="391"/>
        <v>0</v>
      </c>
      <c r="S529" s="201">
        <f t="shared" si="391"/>
        <v>5000</v>
      </c>
      <c r="T529" s="201">
        <f t="shared" si="391"/>
        <v>0</v>
      </c>
      <c r="U529" s="201">
        <f t="shared" si="391"/>
        <v>0</v>
      </c>
      <c r="V529" s="201">
        <f t="shared" si="391"/>
        <v>0</v>
      </c>
      <c r="W529" s="201">
        <f t="shared" si="391"/>
        <v>0</v>
      </c>
      <c r="X529" s="201">
        <f t="shared" si="391"/>
        <v>0</v>
      </c>
      <c r="Y529" s="201">
        <f t="shared" si="391"/>
        <v>0</v>
      </c>
      <c r="Z529" s="201">
        <f t="shared" si="391"/>
        <v>0</v>
      </c>
      <c r="AA529" s="201">
        <f t="shared" si="391"/>
        <v>0</v>
      </c>
      <c r="AB529" s="201">
        <f t="shared" si="391"/>
        <v>10000</v>
      </c>
      <c r="AC529" s="201"/>
      <c r="AD529" s="201"/>
    </row>
    <row r="530" spans="1:32" s="118" customFormat="1" ht="20.25" hidden="1" customHeight="1" x14ac:dyDescent="0.25">
      <c r="A530" s="187" t="s">
        <v>347</v>
      </c>
      <c r="B530" s="187"/>
      <c r="C530" s="187"/>
      <c r="D530" s="187"/>
      <c r="E530" s="187"/>
      <c r="F530" s="204">
        <f t="shared" si="347"/>
        <v>10000</v>
      </c>
      <c r="G530" s="204">
        <f t="shared" si="348"/>
        <v>0</v>
      </c>
      <c r="H530" s="205">
        <f t="shared" si="349"/>
        <v>10000</v>
      </c>
      <c r="I530" s="136"/>
      <c r="J530" s="135"/>
      <c r="K530" s="135"/>
      <c r="L530" s="135"/>
      <c r="M530" s="11"/>
      <c r="N530" s="175">
        <v>422410</v>
      </c>
      <c r="O530" s="176" t="s">
        <v>42</v>
      </c>
      <c r="P530" s="177" t="s">
        <v>294</v>
      </c>
      <c r="Q530" s="178">
        <v>5000</v>
      </c>
      <c r="R530" s="178">
        <f>S530-Q530</f>
        <v>0</v>
      </c>
      <c r="S530" s="178">
        <v>5000</v>
      </c>
      <c r="T530" s="178"/>
      <c r="U530" s="178"/>
      <c r="V530" s="178"/>
      <c r="W530" s="178"/>
      <c r="X530" s="178"/>
      <c r="Y530" s="178"/>
      <c r="Z530" s="178">
        <v>0</v>
      </c>
      <c r="AA530" s="178">
        <v>0</v>
      </c>
      <c r="AB530" s="178">
        <v>10000</v>
      </c>
      <c r="AC530" s="178"/>
      <c r="AD530" s="178"/>
      <c r="AF530" s="118" t="s">
        <v>499</v>
      </c>
    </row>
    <row r="531" spans="1:32" s="118" customFormat="1" ht="20.25" hidden="1" customHeight="1" x14ac:dyDescent="0.25">
      <c r="A531" s="187" t="s">
        <v>347</v>
      </c>
      <c r="B531" s="187"/>
      <c r="C531" s="187"/>
      <c r="D531" s="187"/>
      <c r="E531" s="202" t="s">
        <v>397</v>
      </c>
      <c r="F531" s="204">
        <f t="shared" si="347"/>
        <v>1463970</v>
      </c>
      <c r="G531" s="204">
        <f t="shared" si="348"/>
        <v>0</v>
      </c>
      <c r="H531" s="205">
        <f t="shared" si="349"/>
        <v>1934891</v>
      </c>
      <c r="I531" s="128"/>
      <c r="J531" s="135"/>
      <c r="K531" s="135"/>
      <c r="L531" s="135"/>
      <c r="M531" s="198">
        <v>42242</v>
      </c>
      <c r="N531" s="199"/>
      <c r="O531" s="200" t="s">
        <v>42</v>
      </c>
      <c r="P531" s="199" t="s">
        <v>295</v>
      </c>
      <c r="Q531" s="201">
        <f t="shared" ref="Q531:AB531" si="392">Q532</f>
        <v>731985</v>
      </c>
      <c r="R531" s="201">
        <f t="shared" si="392"/>
        <v>0</v>
      </c>
      <c r="S531" s="201">
        <f t="shared" si="392"/>
        <v>731985</v>
      </c>
      <c r="T531" s="201">
        <f t="shared" si="392"/>
        <v>0</v>
      </c>
      <c r="U531" s="201">
        <f t="shared" si="392"/>
        <v>0</v>
      </c>
      <c r="V531" s="201">
        <f t="shared" si="392"/>
        <v>0</v>
      </c>
      <c r="W531" s="201">
        <f t="shared" si="392"/>
        <v>0</v>
      </c>
      <c r="X531" s="201">
        <f t="shared" si="392"/>
        <v>0</v>
      </c>
      <c r="Y531" s="201">
        <f t="shared" si="392"/>
        <v>0</v>
      </c>
      <c r="Z531" s="201">
        <f t="shared" si="392"/>
        <v>41610</v>
      </c>
      <c r="AA531" s="201">
        <f t="shared" si="392"/>
        <v>825557</v>
      </c>
      <c r="AB531" s="201">
        <f t="shared" si="392"/>
        <v>1067724</v>
      </c>
      <c r="AC531" s="201"/>
      <c r="AD531" s="201"/>
    </row>
    <row r="532" spans="1:32" s="118" customFormat="1" ht="20.25" hidden="1" customHeight="1" x14ac:dyDescent="0.25">
      <c r="A532" s="187" t="s">
        <v>347</v>
      </c>
      <c r="B532" s="187"/>
      <c r="C532" s="187"/>
      <c r="D532" s="187"/>
      <c r="E532" s="187"/>
      <c r="F532" s="204">
        <f t="shared" si="347"/>
        <v>1463970</v>
      </c>
      <c r="G532" s="204">
        <f t="shared" si="348"/>
        <v>0</v>
      </c>
      <c r="H532" s="205">
        <f t="shared" si="349"/>
        <v>1934891</v>
      </c>
      <c r="I532" s="136"/>
      <c r="J532" s="135"/>
      <c r="K532" s="135"/>
      <c r="L532" s="135"/>
      <c r="M532" s="11"/>
      <c r="N532" s="175">
        <v>422420</v>
      </c>
      <c r="O532" s="176" t="s">
        <v>42</v>
      </c>
      <c r="P532" s="177" t="s">
        <v>295</v>
      </c>
      <c r="Q532" s="178">
        <v>731985</v>
      </c>
      <c r="R532" s="178">
        <f>S532-Q532</f>
        <v>0</v>
      </c>
      <c r="S532" s="178">
        <f>819308-160000+62677-1000+11000</f>
        <v>731985</v>
      </c>
      <c r="T532" s="178"/>
      <c r="U532" s="178"/>
      <c r="V532" s="178"/>
      <c r="W532" s="178"/>
      <c r="X532" s="178"/>
      <c r="Y532" s="178"/>
      <c r="Z532" s="178">
        <v>41610</v>
      </c>
      <c r="AA532" s="178">
        <v>825557</v>
      </c>
      <c r="AB532" s="178">
        <f>825557+393317-100000-1000+50-500-300-500-900-1000-1000-1000-2000-2000-4000-2000-10000-25000</f>
        <v>1067724</v>
      </c>
      <c r="AC532" s="178"/>
      <c r="AD532" s="178"/>
    </row>
    <row r="533" spans="1:32" s="118" customFormat="1" ht="20.25" hidden="1" customHeight="1" x14ac:dyDescent="0.25">
      <c r="A533" s="187"/>
      <c r="B533" s="187"/>
      <c r="C533" s="187"/>
      <c r="D533" s="187"/>
      <c r="E533" s="187"/>
      <c r="F533" s="204"/>
      <c r="G533" s="204"/>
      <c r="H533" s="205"/>
      <c r="I533" s="136"/>
      <c r="J533" s="135"/>
      <c r="K533" s="271">
        <v>423</v>
      </c>
      <c r="L533" s="264"/>
      <c r="M533" s="260"/>
      <c r="N533" s="266"/>
      <c r="O533" s="272" t="s">
        <v>42</v>
      </c>
      <c r="P533" s="277" t="s">
        <v>298</v>
      </c>
      <c r="Q533" s="269"/>
      <c r="R533" s="269"/>
      <c r="S533" s="269"/>
      <c r="T533" s="269"/>
      <c r="U533" s="269"/>
      <c r="V533" s="269"/>
      <c r="W533" s="269"/>
      <c r="X533" s="269"/>
      <c r="Y533" s="269"/>
      <c r="Z533" s="217">
        <f>Z534</f>
        <v>0</v>
      </c>
      <c r="AA533" s="217">
        <f t="shared" ref="AA533:AB533" si="393">AA534</f>
        <v>30000</v>
      </c>
      <c r="AB533" s="217">
        <f t="shared" si="393"/>
        <v>75000</v>
      </c>
      <c r="AC533" s="217"/>
      <c r="AD533" s="217"/>
    </row>
    <row r="534" spans="1:32" s="118" customFormat="1" ht="20.25" hidden="1" customHeight="1" x14ac:dyDescent="0.25">
      <c r="A534" s="187"/>
      <c r="B534" s="187"/>
      <c r="C534" s="187"/>
      <c r="D534" s="187"/>
      <c r="E534" s="187"/>
      <c r="F534" s="204"/>
      <c r="G534" s="204"/>
      <c r="H534" s="205"/>
      <c r="I534" s="136"/>
      <c r="J534" s="135"/>
      <c r="K534" s="264"/>
      <c r="L534" s="264">
        <v>4231</v>
      </c>
      <c r="M534" s="260"/>
      <c r="N534" s="266"/>
      <c r="O534" s="267" t="s">
        <v>42</v>
      </c>
      <c r="P534" s="278" t="s">
        <v>299</v>
      </c>
      <c r="Q534" s="269"/>
      <c r="R534" s="269"/>
      <c r="S534" s="269"/>
      <c r="T534" s="269"/>
      <c r="U534" s="269"/>
      <c r="V534" s="269"/>
      <c r="W534" s="269"/>
      <c r="X534" s="269"/>
      <c r="Y534" s="269"/>
      <c r="Z534" s="137">
        <f>Z535</f>
        <v>0</v>
      </c>
      <c r="AA534" s="137">
        <f t="shared" ref="AA534:AB534" si="394">AA535</f>
        <v>30000</v>
      </c>
      <c r="AB534" s="137">
        <f t="shared" si="394"/>
        <v>75000</v>
      </c>
      <c r="AC534" s="137"/>
      <c r="AD534" s="137"/>
    </row>
    <row r="535" spans="1:32" s="118" customFormat="1" ht="20.25" hidden="1" customHeight="1" x14ac:dyDescent="0.25">
      <c r="A535" s="187"/>
      <c r="B535" s="187"/>
      <c r="C535" s="187"/>
      <c r="D535" s="187"/>
      <c r="E535" s="187"/>
      <c r="F535" s="204"/>
      <c r="G535" s="204"/>
      <c r="H535" s="205"/>
      <c r="I535" s="136"/>
      <c r="J535" s="135"/>
      <c r="K535" s="264"/>
      <c r="L535" s="264"/>
      <c r="M535" s="260" t="s">
        <v>487</v>
      </c>
      <c r="N535" s="259"/>
      <c r="O535" s="270" t="s">
        <v>42</v>
      </c>
      <c r="P535" s="262" t="s">
        <v>300</v>
      </c>
      <c r="Q535" s="201"/>
      <c r="R535" s="201"/>
      <c r="S535" s="201"/>
      <c r="T535" s="201"/>
      <c r="U535" s="201"/>
      <c r="V535" s="201"/>
      <c r="W535" s="201"/>
      <c r="X535" s="201"/>
      <c r="Y535" s="201"/>
      <c r="Z535" s="201">
        <f>Z536</f>
        <v>0</v>
      </c>
      <c r="AA535" s="201">
        <f t="shared" ref="AA535:AB535" si="395">AA536</f>
        <v>30000</v>
      </c>
      <c r="AB535" s="201">
        <f t="shared" si="395"/>
        <v>75000</v>
      </c>
      <c r="AC535" s="201"/>
      <c r="AD535" s="201"/>
    </row>
    <row r="536" spans="1:32" s="118" customFormat="1" ht="20.25" hidden="1" customHeight="1" x14ac:dyDescent="0.25">
      <c r="A536" s="187"/>
      <c r="B536" s="187"/>
      <c r="C536" s="187"/>
      <c r="D536" s="187"/>
      <c r="E536" s="187"/>
      <c r="F536" s="204"/>
      <c r="G536" s="204"/>
      <c r="H536" s="205"/>
      <c r="I536" s="136"/>
      <c r="J536" s="135"/>
      <c r="K536" s="264"/>
      <c r="L536" s="264"/>
      <c r="M536" s="279"/>
      <c r="N536" s="261">
        <v>423110</v>
      </c>
      <c r="O536" s="265" t="s">
        <v>42</v>
      </c>
      <c r="P536" s="263" t="s">
        <v>300</v>
      </c>
      <c r="Q536" s="178"/>
      <c r="R536" s="178"/>
      <c r="S536" s="178"/>
      <c r="T536" s="178"/>
      <c r="U536" s="178"/>
      <c r="V536" s="178"/>
      <c r="W536" s="178"/>
      <c r="X536" s="178"/>
      <c r="Y536" s="178"/>
      <c r="Z536" s="178"/>
      <c r="AA536" s="178">
        <v>30000</v>
      </c>
      <c r="AB536" s="178">
        <v>75000</v>
      </c>
      <c r="AC536" s="178"/>
      <c r="AD536" s="178"/>
    </row>
    <row r="537" spans="1:32" s="218" customFormat="1" ht="20.25" hidden="1" customHeight="1" x14ac:dyDescent="0.25">
      <c r="A537" s="192" t="s">
        <v>347</v>
      </c>
      <c r="B537" s="192"/>
      <c r="C537" s="219" t="s">
        <v>393</v>
      </c>
      <c r="D537" s="219" t="s">
        <v>396</v>
      </c>
      <c r="E537" s="219" t="s">
        <v>397</v>
      </c>
      <c r="F537" s="211">
        <f t="shared" ref="F537:F707" si="396">+Q537+R537+S537</f>
        <v>20000</v>
      </c>
      <c r="G537" s="211">
        <f t="shared" ref="G537:G707" si="397">+T537+U537+V537+W537+X537+Y537</f>
        <v>0</v>
      </c>
      <c r="H537" s="212">
        <f t="shared" ref="H537:H707" si="398">+Z537+AA537+AB537+AC537+AD537</f>
        <v>0</v>
      </c>
      <c r="I537" s="213"/>
      <c r="J537" s="214"/>
      <c r="K537" s="214">
        <v>426</v>
      </c>
      <c r="L537" s="214"/>
      <c r="M537" s="214"/>
      <c r="N537" s="215"/>
      <c r="O537" s="220" t="s">
        <v>42</v>
      </c>
      <c r="P537" s="216" t="s">
        <v>301</v>
      </c>
      <c r="Q537" s="217">
        <f t="shared" ref="Q537:AB539" si="399">Q538</f>
        <v>10000</v>
      </c>
      <c r="R537" s="217">
        <f t="shared" si="399"/>
        <v>0</v>
      </c>
      <c r="S537" s="217">
        <f t="shared" si="399"/>
        <v>10000</v>
      </c>
      <c r="T537" s="217">
        <f t="shared" si="399"/>
        <v>0</v>
      </c>
      <c r="U537" s="217">
        <f t="shared" si="399"/>
        <v>0</v>
      </c>
      <c r="V537" s="217">
        <f t="shared" si="399"/>
        <v>0</v>
      </c>
      <c r="W537" s="217">
        <f t="shared" si="399"/>
        <v>0</v>
      </c>
      <c r="X537" s="217">
        <f t="shared" si="399"/>
        <v>0</v>
      </c>
      <c r="Y537" s="217">
        <f t="shared" si="399"/>
        <v>0</v>
      </c>
      <c r="Z537" s="217">
        <f t="shared" si="399"/>
        <v>0</v>
      </c>
      <c r="AA537" s="217">
        <f t="shared" si="399"/>
        <v>0</v>
      </c>
      <c r="AB537" s="217">
        <f t="shared" si="399"/>
        <v>0</v>
      </c>
      <c r="AC537" s="217"/>
      <c r="AD537" s="217"/>
    </row>
    <row r="538" spans="1:32" s="118" customFormat="1" ht="20.25" hidden="1" customHeight="1" x14ac:dyDescent="0.25">
      <c r="A538" s="187" t="s">
        <v>347</v>
      </c>
      <c r="B538" s="187"/>
      <c r="C538" s="187"/>
      <c r="D538" s="202" t="s">
        <v>396</v>
      </c>
      <c r="E538" s="202" t="s">
        <v>397</v>
      </c>
      <c r="F538" s="204">
        <f t="shared" si="396"/>
        <v>20000</v>
      </c>
      <c r="G538" s="204">
        <f t="shared" si="397"/>
        <v>0</v>
      </c>
      <c r="H538" s="205">
        <f t="shared" si="398"/>
        <v>0</v>
      </c>
      <c r="I538" s="136"/>
      <c r="J538" s="135"/>
      <c r="K538" s="135"/>
      <c r="L538" s="135">
        <v>4262</v>
      </c>
      <c r="M538" s="135"/>
      <c r="N538" s="136"/>
      <c r="O538" s="12" t="s">
        <v>42</v>
      </c>
      <c r="P538" s="138" t="s">
        <v>302</v>
      </c>
      <c r="Q538" s="137">
        <f t="shared" si="399"/>
        <v>10000</v>
      </c>
      <c r="R538" s="137">
        <f t="shared" si="399"/>
        <v>0</v>
      </c>
      <c r="S538" s="137">
        <f t="shared" si="399"/>
        <v>10000</v>
      </c>
      <c r="T538" s="137">
        <f t="shared" si="399"/>
        <v>0</v>
      </c>
      <c r="U538" s="137">
        <f t="shared" si="399"/>
        <v>0</v>
      </c>
      <c r="V538" s="137">
        <f t="shared" si="399"/>
        <v>0</v>
      </c>
      <c r="W538" s="137">
        <f t="shared" si="399"/>
        <v>0</v>
      </c>
      <c r="X538" s="137">
        <f t="shared" si="399"/>
        <v>0</v>
      </c>
      <c r="Y538" s="137">
        <f t="shared" si="399"/>
        <v>0</v>
      </c>
      <c r="Z538" s="137">
        <f t="shared" si="399"/>
        <v>0</v>
      </c>
      <c r="AA538" s="137">
        <f t="shared" si="399"/>
        <v>0</v>
      </c>
      <c r="AB538" s="137">
        <f t="shared" si="399"/>
        <v>0</v>
      </c>
      <c r="AC538" s="137"/>
      <c r="AD538" s="137"/>
    </row>
    <row r="539" spans="1:32" s="118" customFormat="1" ht="20.25" hidden="1" customHeight="1" x14ac:dyDescent="0.25">
      <c r="A539" s="187" t="s">
        <v>347</v>
      </c>
      <c r="B539" s="187"/>
      <c r="C539" s="187"/>
      <c r="D539" s="187"/>
      <c r="E539" s="202" t="s">
        <v>397</v>
      </c>
      <c r="F539" s="204">
        <f t="shared" si="396"/>
        <v>20000</v>
      </c>
      <c r="G539" s="204">
        <f t="shared" si="397"/>
        <v>0</v>
      </c>
      <c r="H539" s="205">
        <f t="shared" si="398"/>
        <v>0</v>
      </c>
      <c r="I539" s="128"/>
      <c r="J539" s="135"/>
      <c r="K539" s="135"/>
      <c r="L539" s="135"/>
      <c r="M539" s="198">
        <v>42621</v>
      </c>
      <c r="N539" s="199"/>
      <c r="O539" s="200" t="s">
        <v>42</v>
      </c>
      <c r="P539" s="199" t="s">
        <v>302</v>
      </c>
      <c r="Q539" s="201">
        <f t="shared" si="399"/>
        <v>10000</v>
      </c>
      <c r="R539" s="201">
        <f t="shared" si="399"/>
        <v>0</v>
      </c>
      <c r="S539" s="201">
        <f t="shared" si="399"/>
        <v>10000</v>
      </c>
      <c r="T539" s="201">
        <f t="shared" si="399"/>
        <v>0</v>
      </c>
      <c r="U539" s="201">
        <f t="shared" si="399"/>
        <v>0</v>
      </c>
      <c r="V539" s="201">
        <f t="shared" si="399"/>
        <v>0</v>
      </c>
      <c r="W539" s="201">
        <f t="shared" si="399"/>
        <v>0</v>
      </c>
      <c r="X539" s="201">
        <f t="shared" si="399"/>
        <v>0</v>
      </c>
      <c r="Y539" s="201">
        <f t="shared" si="399"/>
        <v>0</v>
      </c>
      <c r="Z539" s="201">
        <f t="shared" si="399"/>
        <v>0</v>
      </c>
      <c r="AA539" s="201">
        <f t="shared" si="399"/>
        <v>0</v>
      </c>
      <c r="AB539" s="201">
        <f t="shared" si="399"/>
        <v>0</v>
      </c>
      <c r="AC539" s="201"/>
      <c r="AD539" s="201"/>
    </row>
    <row r="540" spans="1:32" s="118" customFormat="1" ht="20.25" hidden="1" customHeight="1" x14ac:dyDescent="0.25">
      <c r="A540" s="187" t="s">
        <v>347</v>
      </c>
      <c r="B540" s="187"/>
      <c r="C540" s="187"/>
      <c r="D540" s="187"/>
      <c r="E540" s="187"/>
      <c r="F540" s="204">
        <f t="shared" si="396"/>
        <v>20000</v>
      </c>
      <c r="G540" s="204">
        <f t="shared" si="397"/>
        <v>0</v>
      </c>
      <c r="H540" s="205">
        <f t="shared" si="398"/>
        <v>0</v>
      </c>
      <c r="I540" s="136"/>
      <c r="J540" s="135"/>
      <c r="K540" s="135"/>
      <c r="L540" s="135"/>
      <c r="M540" s="11"/>
      <c r="N540" s="175">
        <v>426210</v>
      </c>
      <c r="O540" s="176" t="s">
        <v>42</v>
      </c>
      <c r="P540" s="177" t="s">
        <v>302</v>
      </c>
      <c r="Q540" s="178">
        <v>10000</v>
      </c>
      <c r="R540" s="178">
        <f>S540-Q540</f>
        <v>0</v>
      </c>
      <c r="S540" s="178">
        <v>10000</v>
      </c>
      <c r="T540" s="178"/>
      <c r="U540" s="178"/>
      <c r="V540" s="178"/>
      <c r="W540" s="178"/>
      <c r="X540" s="178"/>
      <c r="Y540" s="178"/>
      <c r="Z540" s="178">
        <v>0</v>
      </c>
      <c r="AA540" s="178">
        <v>0</v>
      </c>
      <c r="AB540" s="178">
        <v>0</v>
      </c>
      <c r="AC540" s="178"/>
      <c r="AD540" s="178"/>
    </row>
    <row r="541" spans="1:32" s="191" customFormat="1" ht="20.25" customHeight="1" x14ac:dyDescent="0.25">
      <c r="A541" s="187" t="s">
        <v>347</v>
      </c>
      <c r="B541" s="202" t="s">
        <v>362</v>
      </c>
      <c r="C541" s="202" t="s">
        <v>393</v>
      </c>
      <c r="D541" s="202" t="s">
        <v>396</v>
      </c>
      <c r="E541" s="202" t="s">
        <v>397</v>
      </c>
      <c r="F541" s="204">
        <f t="shared" si="396"/>
        <v>40000</v>
      </c>
      <c r="G541" s="204">
        <f t="shared" si="397"/>
        <v>0</v>
      </c>
      <c r="H541" s="205">
        <f t="shared" si="398"/>
        <v>20000</v>
      </c>
      <c r="I541" s="125"/>
      <c r="J541" s="125">
        <v>45</v>
      </c>
      <c r="K541" s="125"/>
      <c r="L541" s="125"/>
      <c r="M541" s="125"/>
      <c r="N541" s="125"/>
      <c r="O541" s="179" t="s">
        <v>42</v>
      </c>
      <c r="P541" s="189" t="s">
        <v>45</v>
      </c>
      <c r="Q541" s="190">
        <f>+Q542</f>
        <v>20000</v>
      </c>
      <c r="R541" s="190">
        <f t="shared" ref="R541:AD541" si="400">+R542</f>
        <v>0</v>
      </c>
      <c r="S541" s="190">
        <f t="shared" si="400"/>
        <v>20000</v>
      </c>
      <c r="T541" s="190">
        <f t="shared" si="400"/>
        <v>0</v>
      </c>
      <c r="U541" s="190">
        <f t="shared" si="400"/>
        <v>0</v>
      </c>
      <c r="V541" s="190">
        <f t="shared" si="400"/>
        <v>0</v>
      </c>
      <c r="W541" s="190">
        <f t="shared" si="400"/>
        <v>0</v>
      </c>
      <c r="X541" s="190">
        <f t="shared" si="400"/>
        <v>0</v>
      </c>
      <c r="Y541" s="190">
        <f t="shared" si="400"/>
        <v>0</v>
      </c>
      <c r="Z541" s="190">
        <f t="shared" si="400"/>
        <v>20000</v>
      </c>
      <c r="AA541" s="190">
        <f t="shared" si="400"/>
        <v>0</v>
      </c>
      <c r="AB541" s="190">
        <f t="shared" si="400"/>
        <v>0</v>
      </c>
      <c r="AC541" s="190">
        <f t="shared" si="400"/>
        <v>0</v>
      </c>
      <c r="AD541" s="190">
        <f t="shared" si="400"/>
        <v>0</v>
      </c>
    </row>
    <row r="542" spans="1:32" s="218" customFormat="1" ht="20.25" hidden="1" customHeight="1" x14ac:dyDescent="0.25">
      <c r="A542" s="192" t="s">
        <v>347</v>
      </c>
      <c r="B542" s="192"/>
      <c r="C542" s="219" t="s">
        <v>393</v>
      </c>
      <c r="D542" s="219" t="s">
        <v>396</v>
      </c>
      <c r="E542" s="219" t="s">
        <v>397</v>
      </c>
      <c r="F542" s="211">
        <f t="shared" si="396"/>
        <v>40000</v>
      </c>
      <c r="G542" s="211">
        <f t="shared" si="397"/>
        <v>0</v>
      </c>
      <c r="H542" s="212">
        <f t="shared" si="398"/>
        <v>20000</v>
      </c>
      <c r="I542" s="213"/>
      <c r="J542" s="214"/>
      <c r="K542" s="214">
        <v>452</v>
      </c>
      <c r="L542" s="214"/>
      <c r="M542" s="214"/>
      <c r="N542" s="215"/>
      <c r="O542" s="220" t="s">
        <v>42</v>
      </c>
      <c r="P542" s="216" t="s">
        <v>303</v>
      </c>
      <c r="Q542" s="217">
        <f>Q543</f>
        <v>20000</v>
      </c>
      <c r="R542" s="217">
        <f t="shared" ref="R542:AB544" si="401">R543</f>
        <v>0</v>
      </c>
      <c r="S542" s="217">
        <f t="shared" si="401"/>
        <v>20000</v>
      </c>
      <c r="T542" s="217">
        <f t="shared" si="401"/>
        <v>0</v>
      </c>
      <c r="U542" s="217">
        <f t="shared" si="401"/>
        <v>0</v>
      </c>
      <c r="V542" s="217">
        <f t="shared" si="401"/>
        <v>0</v>
      </c>
      <c r="W542" s="217">
        <f t="shared" si="401"/>
        <v>0</v>
      </c>
      <c r="X542" s="217">
        <f t="shared" si="401"/>
        <v>0</v>
      </c>
      <c r="Y542" s="217">
        <f t="shared" si="401"/>
        <v>0</v>
      </c>
      <c r="Z542" s="217">
        <f t="shared" si="401"/>
        <v>20000</v>
      </c>
      <c r="AA542" s="217">
        <f t="shared" si="401"/>
        <v>0</v>
      </c>
      <c r="AB542" s="217">
        <f t="shared" si="401"/>
        <v>0</v>
      </c>
      <c r="AC542" s="217"/>
      <c r="AD542" s="217"/>
    </row>
    <row r="543" spans="1:32" s="118" customFormat="1" ht="20.25" hidden="1" customHeight="1" x14ac:dyDescent="0.2">
      <c r="A543" s="187" t="s">
        <v>347</v>
      </c>
      <c r="B543" s="187"/>
      <c r="C543" s="187"/>
      <c r="D543" s="202" t="s">
        <v>396</v>
      </c>
      <c r="E543" s="202" t="s">
        <v>397</v>
      </c>
      <c r="F543" s="204">
        <f t="shared" si="396"/>
        <v>40000</v>
      </c>
      <c r="G543" s="204">
        <f t="shared" si="397"/>
        <v>0</v>
      </c>
      <c r="H543" s="205">
        <f t="shared" si="398"/>
        <v>20000</v>
      </c>
      <c r="I543" s="131"/>
      <c r="J543" s="136"/>
      <c r="K543" s="165"/>
      <c r="L543" s="165">
        <v>4521</v>
      </c>
      <c r="M543" s="165"/>
      <c r="N543" s="165"/>
      <c r="O543" s="12" t="s">
        <v>42</v>
      </c>
      <c r="P543" s="173" t="s">
        <v>303</v>
      </c>
      <c r="Q543" s="137">
        <f>Q544</f>
        <v>20000</v>
      </c>
      <c r="R543" s="137">
        <f t="shared" si="401"/>
        <v>0</v>
      </c>
      <c r="S543" s="137">
        <f t="shared" si="401"/>
        <v>20000</v>
      </c>
      <c r="T543" s="137">
        <f t="shared" si="401"/>
        <v>0</v>
      </c>
      <c r="U543" s="137">
        <f t="shared" si="401"/>
        <v>0</v>
      </c>
      <c r="V543" s="137">
        <f t="shared" si="401"/>
        <v>0</v>
      </c>
      <c r="W543" s="137">
        <f t="shared" si="401"/>
        <v>0</v>
      </c>
      <c r="X543" s="137">
        <f t="shared" si="401"/>
        <v>0</v>
      </c>
      <c r="Y543" s="137">
        <f t="shared" si="401"/>
        <v>0</v>
      </c>
      <c r="Z543" s="137">
        <f t="shared" si="401"/>
        <v>20000</v>
      </c>
      <c r="AA543" s="137">
        <f t="shared" si="401"/>
        <v>0</v>
      </c>
      <c r="AB543" s="137">
        <f t="shared" si="401"/>
        <v>0</v>
      </c>
      <c r="AC543" s="137"/>
      <c r="AD543" s="137"/>
    </row>
    <row r="544" spans="1:32" s="118" customFormat="1" ht="20.25" hidden="1" customHeight="1" x14ac:dyDescent="0.25">
      <c r="A544" s="187" t="s">
        <v>347</v>
      </c>
      <c r="B544" s="187"/>
      <c r="C544" s="187"/>
      <c r="D544" s="187"/>
      <c r="E544" s="202" t="s">
        <v>397</v>
      </c>
      <c r="F544" s="204">
        <f t="shared" si="396"/>
        <v>40000</v>
      </c>
      <c r="G544" s="204">
        <f t="shared" si="397"/>
        <v>0</v>
      </c>
      <c r="H544" s="205">
        <f t="shared" si="398"/>
        <v>20000</v>
      </c>
      <c r="I544" s="128"/>
      <c r="J544" s="135"/>
      <c r="K544" s="135"/>
      <c r="L544" s="135"/>
      <c r="M544" s="198">
        <v>45211</v>
      </c>
      <c r="N544" s="199"/>
      <c r="O544" s="200" t="s">
        <v>42</v>
      </c>
      <c r="P544" s="199" t="s">
        <v>303</v>
      </c>
      <c r="Q544" s="201">
        <f>Q545</f>
        <v>20000</v>
      </c>
      <c r="R544" s="201">
        <f t="shared" si="401"/>
        <v>0</v>
      </c>
      <c r="S544" s="201">
        <f t="shared" si="401"/>
        <v>20000</v>
      </c>
      <c r="T544" s="201">
        <f t="shared" si="401"/>
        <v>0</v>
      </c>
      <c r="U544" s="201">
        <f t="shared" si="401"/>
        <v>0</v>
      </c>
      <c r="V544" s="201">
        <f t="shared" si="401"/>
        <v>0</v>
      </c>
      <c r="W544" s="201">
        <f t="shared" si="401"/>
        <v>0</v>
      </c>
      <c r="X544" s="201">
        <f t="shared" si="401"/>
        <v>0</v>
      </c>
      <c r="Y544" s="201">
        <f t="shared" si="401"/>
        <v>0</v>
      </c>
      <c r="Z544" s="201">
        <f t="shared" si="401"/>
        <v>20000</v>
      </c>
      <c r="AA544" s="201">
        <f t="shared" si="401"/>
        <v>0</v>
      </c>
      <c r="AB544" s="201">
        <f t="shared" si="401"/>
        <v>0</v>
      </c>
      <c r="AC544" s="201"/>
      <c r="AD544" s="201"/>
    </row>
    <row r="545" spans="1:30" s="118" customFormat="1" ht="20.25" hidden="1" customHeight="1" x14ac:dyDescent="0.2">
      <c r="A545" s="187" t="s">
        <v>347</v>
      </c>
      <c r="B545" s="187"/>
      <c r="C545" s="187"/>
      <c r="D545" s="187"/>
      <c r="E545" s="187"/>
      <c r="F545" s="204">
        <f t="shared" si="396"/>
        <v>40000</v>
      </c>
      <c r="G545" s="204">
        <f t="shared" si="397"/>
        <v>0</v>
      </c>
      <c r="H545" s="205">
        <f t="shared" si="398"/>
        <v>20000</v>
      </c>
      <c r="I545" s="131"/>
      <c r="J545" s="136"/>
      <c r="K545" s="165"/>
      <c r="L545" s="165"/>
      <c r="M545" s="165"/>
      <c r="N545" s="175">
        <v>452110</v>
      </c>
      <c r="O545" s="176" t="s">
        <v>42</v>
      </c>
      <c r="P545" s="177" t="s">
        <v>303</v>
      </c>
      <c r="Q545" s="178">
        <v>20000</v>
      </c>
      <c r="R545" s="178">
        <f>S545-Q545</f>
        <v>0</v>
      </c>
      <c r="S545" s="178">
        <f>30000-11000+1000</f>
        <v>20000</v>
      </c>
      <c r="T545" s="178"/>
      <c r="U545" s="178"/>
      <c r="V545" s="178"/>
      <c r="W545" s="178"/>
      <c r="X545" s="178"/>
      <c r="Y545" s="178"/>
      <c r="Z545" s="178">
        <v>20000</v>
      </c>
      <c r="AA545" s="178">
        <v>0</v>
      </c>
      <c r="AB545" s="178"/>
      <c r="AC545" s="178"/>
      <c r="AD545" s="178"/>
    </row>
    <row r="546" spans="1:30" s="197" customFormat="1" ht="26.25" customHeight="1" x14ac:dyDescent="0.25">
      <c r="A546" s="192" t="s">
        <v>466</v>
      </c>
      <c r="B546" s="192"/>
      <c r="C546" s="202" t="s">
        <v>393</v>
      </c>
      <c r="D546" s="202" t="s">
        <v>396</v>
      </c>
      <c r="E546" s="202" t="s">
        <v>397</v>
      </c>
      <c r="F546" s="204">
        <f t="shared" si="396"/>
        <v>2600</v>
      </c>
      <c r="G546" s="204">
        <f t="shared" si="397"/>
        <v>0</v>
      </c>
      <c r="H546" s="205">
        <f t="shared" si="398"/>
        <v>1280</v>
      </c>
      <c r="I546" s="193"/>
      <c r="J546" s="193"/>
      <c r="K546" s="193"/>
      <c r="L546" s="193"/>
      <c r="M546" s="193"/>
      <c r="N546" s="193">
        <f>+O546</f>
        <v>5202</v>
      </c>
      <c r="O546" s="194">
        <v>5202</v>
      </c>
      <c r="P546" s="195" t="s">
        <v>108</v>
      </c>
      <c r="Q546" s="196">
        <f>+Q547</f>
        <v>1300</v>
      </c>
      <c r="R546" s="196">
        <f t="shared" ref="R546:AD547" si="402">+R547</f>
        <v>0</v>
      </c>
      <c r="S546" s="196">
        <f t="shared" si="402"/>
        <v>1300</v>
      </c>
      <c r="T546" s="196">
        <f t="shared" si="402"/>
        <v>0</v>
      </c>
      <c r="U546" s="196">
        <f t="shared" si="402"/>
        <v>0</v>
      </c>
      <c r="V546" s="196">
        <f t="shared" si="402"/>
        <v>0</v>
      </c>
      <c r="W546" s="196">
        <f t="shared" si="402"/>
        <v>0</v>
      </c>
      <c r="X546" s="196">
        <f t="shared" si="402"/>
        <v>0</v>
      </c>
      <c r="Y546" s="196">
        <f t="shared" si="402"/>
        <v>0</v>
      </c>
      <c r="Z546" s="196">
        <f t="shared" si="402"/>
        <v>1280</v>
      </c>
      <c r="AA546" s="196">
        <f t="shared" si="402"/>
        <v>0</v>
      </c>
      <c r="AB546" s="196">
        <f t="shared" si="402"/>
        <v>0</v>
      </c>
      <c r="AC546" s="196">
        <f t="shared" si="402"/>
        <v>0</v>
      </c>
      <c r="AD546" s="196">
        <f t="shared" si="402"/>
        <v>0</v>
      </c>
    </row>
    <row r="547" spans="1:30" s="118" customFormat="1" ht="20.25" customHeight="1" x14ac:dyDescent="0.25">
      <c r="A547" s="192" t="s">
        <v>466</v>
      </c>
      <c r="B547" s="202" t="s">
        <v>362</v>
      </c>
      <c r="C547" s="202" t="s">
        <v>393</v>
      </c>
      <c r="D547" s="202" t="s">
        <v>396</v>
      </c>
      <c r="E547" s="202" t="s">
        <v>397</v>
      </c>
      <c r="F547" s="204">
        <f t="shared" si="396"/>
        <v>2600</v>
      </c>
      <c r="G547" s="204">
        <f t="shared" si="397"/>
        <v>0</v>
      </c>
      <c r="H547" s="205">
        <f t="shared" si="398"/>
        <v>1280</v>
      </c>
      <c r="I547" s="124">
        <v>4</v>
      </c>
      <c r="J547" s="124"/>
      <c r="K547" s="124"/>
      <c r="L547" s="124"/>
      <c r="M547" s="124"/>
      <c r="N547" s="124"/>
      <c r="O547" s="12">
        <v>5202</v>
      </c>
      <c r="P547" s="126" t="s">
        <v>21</v>
      </c>
      <c r="Q547" s="127">
        <f>+Q548</f>
        <v>1300</v>
      </c>
      <c r="R547" s="127">
        <f t="shared" si="402"/>
        <v>0</v>
      </c>
      <c r="S547" s="127">
        <f t="shared" si="402"/>
        <v>1300</v>
      </c>
      <c r="T547" s="127">
        <f t="shared" si="402"/>
        <v>0</v>
      </c>
      <c r="U547" s="127">
        <f t="shared" si="402"/>
        <v>0</v>
      </c>
      <c r="V547" s="127">
        <f t="shared" si="402"/>
        <v>0</v>
      </c>
      <c r="W547" s="127">
        <f t="shared" si="402"/>
        <v>0</v>
      </c>
      <c r="X547" s="127">
        <f t="shared" si="402"/>
        <v>0</v>
      </c>
      <c r="Y547" s="127">
        <f t="shared" si="402"/>
        <v>0</v>
      </c>
      <c r="Z547" s="127">
        <f t="shared" si="402"/>
        <v>1280</v>
      </c>
      <c r="AA547" s="127">
        <f t="shared" si="402"/>
        <v>0</v>
      </c>
      <c r="AB547" s="127">
        <f t="shared" si="402"/>
        <v>0</v>
      </c>
      <c r="AC547" s="127">
        <f t="shared" si="402"/>
        <v>0</v>
      </c>
      <c r="AD547" s="127">
        <f t="shared" si="402"/>
        <v>0</v>
      </c>
    </row>
    <row r="548" spans="1:30" s="191" customFormat="1" ht="20.25" customHeight="1" x14ac:dyDescent="0.25">
      <c r="A548" s="192" t="s">
        <v>466</v>
      </c>
      <c r="B548" s="202" t="s">
        <v>362</v>
      </c>
      <c r="C548" s="202" t="s">
        <v>393</v>
      </c>
      <c r="D548" s="202" t="s">
        <v>396</v>
      </c>
      <c r="E548" s="202" t="s">
        <v>397</v>
      </c>
      <c r="F548" s="204">
        <f t="shared" si="396"/>
        <v>2600</v>
      </c>
      <c r="G548" s="204">
        <f t="shared" si="397"/>
        <v>0</v>
      </c>
      <c r="H548" s="205">
        <f t="shared" si="398"/>
        <v>1280</v>
      </c>
      <c r="I548" s="125"/>
      <c r="J548" s="125">
        <v>42</v>
      </c>
      <c r="K548" s="125"/>
      <c r="L548" s="125"/>
      <c r="M548" s="125"/>
      <c r="N548" s="125"/>
      <c r="O548" s="179" t="s">
        <v>39</v>
      </c>
      <c r="P548" s="189" t="s">
        <v>12</v>
      </c>
      <c r="Q548" s="190">
        <f t="shared" ref="Q548:AD551" si="403">Q549</f>
        <v>1300</v>
      </c>
      <c r="R548" s="190">
        <f t="shared" si="403"/>
        <v>0</v>
      </c>
      <c r="S548" s="190">
        <f t="shared" si="403"/>
        <v>1300</v>
      </c>
      <c r="T548" s="190">
        <f t="shared" si="403"/>
        <v>0</v>
      </c>
      <c r="U548" s="190">
        <f t="shared" si="403"/>
        <v>0</v>
      </c>
      <c r="V548" s="190">
        <f t="shared" si="403"/>
        <v>0</v>
      </c>
      <c r="W548" s="190">
        <f t="shared" si="403"/>
        <v>0</v>
      </c>
      <c r="X548" s="190">
        <f t="shared" si="403"/>
        <v>0</v>
      </c>
      <c r="Y548" s="190">
        <f t="shared" si="403"/>
        <v>0</v>
      </c>
      <c r="Z548" s="190">
        <f t="shared" si="403"/>
        <v>1280</v>
      </c>
      <c r="AA548" s="190">
        <f t="shared" si="403"/>
        <v>0</v>
      </c>
      <c r="AB548" s="190">
        <f t="shared" si="403"/>
        <v>0</v>
      </c>
      <c r="AC548" s="190">
        <f t="shared" si="403"/>
        <v>0</v>
      </c>
      <c r="AD548" s="190">
        <f t="shared" si="403"/>
        <v>0</v>
      </c>
    </row>
    <row r="549" spans="1:30" s="218" customFormat="1" ht="20.25" hidden="1" customHeight="1" x14ac:dyDescent="0.25">
      <c r="A549" s="192" t="s">
        <v>466</v>
      </c>
      <c r="B549" s="192"/>
      <c r="C549" s="219" t="s">
        <v>393</v>
      </c>
      <c r="D549" s="219" t="s">
        <v>396</v>
      </c>
      <c r="E549" s="219" t="s">
        <v>397</v>
      </c>
      <c r="F549" s="211">
        <f t="shared" si="396"/>
        <v>2600</v>
      </c>
      <c r="G549" s="211">
        <f t="shared" si="397"/>
        <v>0</v>
      </c>
      <c r="H549" s="212">
        <f t="shared" si="398"/>
        <v>1280</v>
      </c>
      <c r="I549" s="213"/>
      <c r="J549" s="214"/>
      <c r="K549" s="214">
        <v>422</v>
      </c>
      <c r="L549" s="214"/>
      <c r="M549" s="214"/>
      <c r="N549" s="215"/>
      <c r="O549" s="220" t="s">
        <v>39</v>
      </c>
      <c r="P549" s="216" t="s">
        <v>286</v>
      </c>
      <c r="Q549" s="217">
        <f>Q550</f>
        <v>1300</v>
      </c>
      <c r="R549" s="217">
        <f t="shared" si="403"/>
        <v>0</v>
      </c>
      <c r="S549" s="217">
        <f t="shared" si="403"/>
        <v>1300</v>
      </c>
      <c r="T549" s="217">
        <f t="shared" si="403"/>
        <v>0</v>
      </c>
      <c r="U549" s="217">
        <f t="shared" si="403"/>
        <v>0</v>
      </c>
      <c r="V549" s="217">
        <f t="shared" si="403"/>
        <v>0</v>
      </c>
      <c r="W549" s="217">
        <f t="shared" si="403"/>
        <v>0</v>
      </c>
      <c r="X549" s="217">
        <f t="shared" si="403"/>
        <v>0</v>
      </c>
      <c r="Y549" s="217">
        <f t="shared" si="403"/>
        <v>0</v>
      </c>
      <c r="Z549" s="217">
        <f t="shared" si="403"/>
        <v>1280</v>
      </c>
      <c r="AA549" s="217">
        <f t="shared" si="403"/>
        <v>0</v>
      </c>
      <c r="AB549" s="217">
        <f t="shared" si="403"/>
        <v>0</v>
      </c>
      <c r="AC549" s="217"/>
      <c r="AD549" s="217"/>
    </row>
    <row r="550" spans="1:30" s="118" customFormat="1" ht="20.25" hidden="1" customHeight="1" x14ac:dyDescent="0.25">
      <c r="A550" s="192" t="s">
        <v>466</v>
      </c>
      <c r="B550" s="187"/>
      <c r="C550" s="187"/>
      <c r="D550" s="202" t="s">
        <v>396</v>
      </c>
      <c r="E550" s="202" t="s">
        <v>397</v>
      </c>
      <c r="F550" s="204">
        <f t="shared" si="396"/>
        <v>2600</v>
      </c>
      <c r="G550" s="204">
        <f t="shared" si="397"/>
        <v>0</v>
      </c>
      <c r="H550" s="205">
        <f t="shared" si="398"/>
        <v>1280</v>
      </c>
      <c r="I550" s="128"/>
      <c r="J550" s="143"/>
      <c r="K550" s="143"/>
      <c r="L550" s="11">
        <v>4221</v>
      </c>
      <c r="M550" s="11"/>
      <c r="N550" s="11"/>
      <c r="O550" s="12" t="s">
        <v>39</v>
      </c>
      <c r="P550" s="131" t="s">
        <v>287</v>
      </c>
      <c r="Q550" s="137">
        <f>Q551</f>
        <v>1300</v>
      </c>
      <c r="R550" s="137">
        <f t="shared" si="403"/>
        <v>0</v>
      </c>
      <c r="S550" s="137">
        <f t="shared" si="403"/>
        <v>1300</v>
      </c>
      <c r="T550" s="137">
        <f t="shared" si="403"/>
        <v>0</v>
      </c>
      <c r="U550" s="137">
        <f t="shared" si="403"/>
        <v>0</v>
      </c>
      <c r="V550" s="137">
        <f t="shared" si="403"/>
        <v>0</v>
      </c>
      <c r="W550" s="137">
        <f t="shared" si="403"/>
        <v>0</v>
      </c>
      <c r="X550" s="137">
        <f t="shared" si="403"/>
        <v>0</v>
      </c>
      <c r="Y550" s="137">
        <f t="shared" si="403"/>
        <v>0</v>
      </c>
      <c r="Z550" s="137">
        <f t="shared" si="403"/>
        <v>1280</v>
      </c>
      <c r="AA550" s="137">
        <f t="shared" si="403"/>
        <v>0</v>
      </c>
      <c r="AB550" s="137">
        <f t="shared" si="403"/>
        <v>0</v>
      </c>
      <c r="AC550" s="137"/>
      <c r="AD550" s="137"/>
    </row>
    <row r="551" spans="1:30" s="118" customFormat="1" ht="20.25" hidden="1" customHeight="1" x14ac:dyDescent="0.25">
      <c r="A551" s="192" t="s">
        <v>466</v>
      </c>
      <c r="B551" s="187"/>
      <c r="C551" s="187"/>
      <c r="D551" s="187"/>
      <c r="E551" s="202" t="s">
        <v>397</v>
      </c>
      <c r="F551" s="204">
        <f t="shared" si="396"/>
        <v>2600</v>
      </c>
      <c r="G551" s="204">
        <f t="shared" si="397"/>
        <v>0</v>
      </c>
      <c r="H551" s="205">
        <f t="shared" si="398"/>
        <v>1280</v>
      </c>
      <c r="I551" s="128"/>
      <c r="J551" s="135"/>
      <c r="K551" s="135"/>
      <c r="L551" s="135"/>
      <c r="M551" s="198">
        <v>42211</v>
      </c>
      <c r="N551" s="199"/>
      <c r="O551" s="200" t="s">
        <v>39</v>
      </c>
      <c r="P551" s="199" t="s">
        <v>288</v>
      </c>
      <c r="Q551" s="201">
        <f>Q552</f>
        <v>1300</v>
      </c>
      <c r="R551" s="201">
        <f t="shared" si="403"/>
        <v>0</v>
      </c>
      <c r="S551" s="201">
        <f t="shared" si="403"/>
        <v>1300</v>
      </c>
      <c r="T551" s="201">
        <f t="shared" si="403"/>
        <v>0</v>
      </c>
      <c r="U551" s="201">
        <f t="shared" si="403"/>
        <v>0</v>
      </c>
      <c r="V551" s="201">
        <f t="shared" si="403"/>
        <v>0</v>
      </c>
      <c r="W551" s="201">
        <f t="shared" si="403"/>
        <v>0</v>
      </c>
      <c r="X551" s="201">
        <f t="shared" si="403"/>
        <v>0</v>
      </c>
      <c r="Y551" s="201">
        <f t="shared" si="403"/>
        <v>0</v>
      </c>
      <c r="Z551" s="201">
        <f t="shared" si="403"/>
        <v>1280</v>
      </c>
      <c r="AA551" s="201">
        <f t="shared" si="403"/>
        <v>0</v>
      </c>
      <c r="AB551" s="201">
        <f t="shared" si="403"/>
        <v>0</v>
      </c>
      <c r="AC551" s="201"/>
      <c r="AD551" s="201"/>
    </row>
    <row r="552" spans="1:30" s="118" customFormat="1" ht="20.25" hidden="1" customHeight="1" x14ac:dyDescent="0.25">
      <c r="A552" s="192" t="s">
        <v>466</v>
      </c>
      <c r="B552" s="187"/>
      <c r="C552" s="187"/>
      <c r="D552" s="187"/>
      <c r="E552" s="187"/>
      <c r="F552" s="204">
        <f t="shared" si="396"/>
        <v>2600</v>
      </c>
      <c r="G552" s="204">
        <f t="shared" si="397"/>
        <v>0</v>
      </c>
      <c r="H552" s="205">
        <f t="shared" si="398"/>
        <v>1280</v>
      </c>
      <c r="I552" s="128"/>
      <c r="J552" s="128"/>
      <c r="K552" s="128"/>
      <c r="L552" s="11"/>
      <c r="M552" s="11"/>
      <c r="N552" s="175">
        <v>422110</v>
      </c>
      <c r="O552" s="176" t="s">
        <v>39</v>
      </c>
      <c r="P552" s="177" t="s">
        <v>304</v>
      </c>
      <c r="Q552" s="178">
        <v>1300</v>
      </c>
      <c r="R552" s="178">
        <f>S552-Q552</f>
        <v>0</v>
      </c>
      <c r="S552" s="178">
        <v>1300</v>
      </c>
      <c r="T552" s="178"/>
      <c r="U552" s="178"/>
      <c r="V552" s="178"/>
      <c r="W552" s="178"/>
      <c r="X552" s="178"/>
      <c r="Y552" s="178"/>
      <c r="Z552" s="178">
        <v>1280</v>
      </c>
      <c r="AA552" s="178">
        <v>0</v>
      </c>
      <c r="AB552" s="178"/>
      <c r="AC552" s="178"/>
      <c r="AD552" s="178"/>
    </row>
    <row r="553" spans="1:30" s="197" customFormat="1" ht="21.75" customHeight="1" x14ac:dyDescent="0.25">
      <c r="A553" s="192" t="s">
        <v>43</v>
      </c>
      <c r="B553" s="192"/>
      <c r="C553" s="202" t="s">
        <v>393</v>
      </c>
      <c r="D553" s="202" t="s">
        <v>396</v>
      </c>
      <c r="E553" s="202" t="s">
        <v>397</v>
      </c>
      <c r="F553" s="204">
        <f t="shared" si="396"/>
        <v>220</v>
      </c>
      <c r="G553" s="204">
        <f t="shared" si="397"/>
        <v>0</v>
      </c>
      <c r="H553" s="205">
        <f t="shared" si="398"/>
        <v>6026</v>
      </c>
      <c r="I553" s="193"/>
      <c r="J553" s="193"/>
      <c r="K553" s="193"/>
      <c r="L553" s="193"/>
      <c r="M553" s="193"/>
      <c r="N553" s="193">
        <f>+O553</f>
        <v>712</v>
      </c>
      <c r="O553" s="194">
        <v>712</v>
      </c>
      <c r="P553" s="195" t="s">
        <v>22</v>
      </c>
      <c r="Q553" s="196">
        <f>+Q554</f>
        <v>110</v>
      </c>
      <c r="R553" s="196">
        <f t="shared" ref="R553:AD553" si="404">+R554</f>
        <v>0</v>
      </c>
      <c r="S553" s="196">
        <f t="shared" si="404"/>
        <v>110</v>
      </c>
      <c r="T553" s="196">
        <f t="shared" si="404"/>
        <v>0</v>
      </c>
      <c r="U553" s="196">
        <f t="shared" si="404"/>
        <v>0</v>
      </c>
      <c r="V553" s="196">
        <f t="shared" si="404"/>
        <v>0</v>
      </c>
      <c r="W553" s="196">
        <f t="shared" si="404"/>
        <v>0</v>
      </c>
      <c r="X553" s="196">
        <f t="shared" si="404"/>
        <v>0</v>
      </c>
      <c r="Y553" s="196">
        <f t="shared" si="404"/>
        <v>0</v>
      </c>
      <c r="Z553" s="196">
        <f t="shared" si="404"/>
        <v>26</v>
      </c>
      <c r="AA553" s="196">
        <f t="shared" si="404"/>
        <v>0</v>
      </c>
      <c r="AB553" s="196">
        <f t="shared" si="404"/>
        <v>6000</v>
      </c>
      <c r="AC553" s="196">
        <f t="shared" si="404"/>
        <v>0</v>
      </c>
      <c r="AD553" s="196">
        <f t="shared" si="404"/>
        <v>0</v>
      </c>
    </row>
    <row r="554" spans="1:30" s="118" customFormat="1" ht="19.5" customHeight="1" x14ac:dyDescent="0.25">
      <c r="A554" s="187" t="s">
        <v>43</v>
      </c>
      <c r="B554" s="202" t="s">
        <v>362</v>
      </c>
      <c r="C554" s="202" t="s">
        <v>393</v>
      </c>
      <c r="D554" s="202" t="s">
        <v>396</v>
      </c>
      <c r="E554" s="202" t="s">
        <v>397</v>
      </c>
      <c r="F554" s="204">
        <f t="shared" si="396"/>
        <v>220</v>
      </c>
      <c r="G554" s="204">
        <f t="shared" si="397"/>
        <v>0</v>
      </c>
      <c r="H554" s="205">
        <f t="shared" si="398"/>
        <v>6026</v>
      </c>
      <c r="I554" s="124">
        <v>4</v>
      </c>
      <c r="J554" s="124"/>
      <c r="K554" s="124"/>
      <c r="L554" s="124"/>
      <c r="M554" s="124"/>
      <c r="N554" s="124"/>
      <c r="O554" s="12">
        <v>712</v>
      </c>
      <c r="P554" s="126" t="s">
        <v>21</v>
      </c>
      <c r="Q554" s="127">
        <f>+Q555+Q560</f>
        <v>110</v>
      </c>
      <c r="R554" s="127">
        <f t="shared" ref="R554:AB554" si="405">+R555+R560</f>
        <v>0</v>
      </c>
      <c r="S554" s="127">
        <f t="shared" si="405"/>
        <v>110</v>
      </c>
      <c r="T554" s="127">
        <f t="shared" si="405"/>
        <v>0</v>
      </c>
      <c r="U554" s="127">
        <f t="shared" si="405"/>
        <v>0</v>
      </c>
      <c r="V554" s="127">
        <f t="shared" si="405"/>
        <v>0</v>
      </c>
      <c r="W554" s="127">
        <f t="shared" si="405"/>
        <v>0</v>
      </c>
      <c r="X554" s="127">
        <f t="shared" si="405"/>
        <v>0</v>
      </c>
      <c r="Y554" s="127">
        <f t="shared" si="405"/>
        <v>0</v>
      </c>
      <c r="Z554" s="127">
        <f t="shared" si="405"/>
        <v>26</v>
      </c>
      <c r="AA554" s="127">
        <f t="shared" si="405"/>
        <v>0</v>
      </c>
      <c r="AB554" s="127">
        <f t="shared" si="405"/>
        <v>6000</v>
      </c>
      <c r="AC554" s="127">
        <f t="shared" ref="AC554:AD554" si="406">+AC555+AC560</f>
        <v>0</v>
      </c>
      <c r="AD554" s="127">
        <f t="shared" si="406"/>
        <v>0</v>
      </c>
    </row>
    <row r="555" spans="1:30" s="191" customFormat="1" ht="20.25" hidden="1" customHeight="1" x14ac:dyDescent="0.25">
      <c r="A555" s="187" t="s">
        <v>43</v>
      </c>
      <c r="B555" s="202" t="s">
        <v>362</v>
      </c>
      <c r="C555" s="202" t="s">
        <v>393</v>
      </c>
      <c r="D555" s="202" t="s">
        <v>396</v>
      </c>
      <c r="E555" s="202" t="s">
        <v>397</v>
      </c>
      <c r="F555" s="204">
        <f t="shared" si="396"/>
        <v>0</v>
      </c>
      <c r="G555" s="204">
        <f t="shared" si="397"/>
        <v>0</v>
      </c>
      <c r="H555" s="205">
        <f t="shared" si="398"/>
        <v>0</v>
      </c>
      <c r="I555" s="125"/>
      <c r="J555" s="125">
        <v>41</v>
      </c>
      <c r="K555" s="125"/>
      <c r="L555" s="125"/>
      <c r="M555" s="125"/>
      <c r="N555" s="125"/>
      <c r="O555" s="12" t="s">
        <v>43</v>
      </c>
      <c r="P555" s="189" t="s">
        <v>11</v>
      </c>
      <c r="Q555" s="190">
        <f>Q556</f>
        <v>0</v>
      </c>
      <c r="R555" s="190">
        <f t="shared" ref="Q555:AD558" si="407">R556</f>
        <v>0</v>
      </c>
      <c r="S555" s="190">
        <f t="shared" si="407"/>
        <v>0</v>
      </c>
      <c r="T555" s="190">
        <f t="shared" si="407"/>
        <v>0</v>
      </c>
      <c r="U555" s="190">
        <f t="shared" si="407"/>
        <v>0</v>
      </c>
      <c r="V555" s="190">
        <f t="shared" si="407"/>
        <v>0</v>
      </c>
      <c r="W555" s="190">
        <f t="shared" si="407"/>
        <v>0</v>
      </c>
      <c r="X555" s="190">
        <f t="shared" si="407"/>
        <v>0</v>
      </c>
      <c r="Y555" s="190">
        <f t="shared" si="407"/>
        <v>0</v>
      </c>
      <c r="Z555" s="190">
        <f t="shared" si="407"/>
        <v>0</v>
      </c>
      <c r="AA555" s="190">
        <f t="shared" si="407"/>
        <v>0</v>
      </c>
      <c r="AB555" s="190">
        <f t="shared" si="407"/>
        <v>0</v>
      </c>
      <c r="AC555" s="190">
        <f t="shared" si="407"/>
        <v>0</v>
      </c>
      <c r="AD555" s="190">
        <f t="shared" si="407"/>
        <v>0</v>
      </c>
    </row>
    <row r="556" spans="1:30" s="218" customFormat="1" ht="20.25" hidden="1" customHeight="1" x14ac:dyDescent="0.25">
      <c r="A556" s="192" t="s">
        <v>43</v>
      </c>
      <c r="B556" s="192"/>
      <c r="C556" s="219" t="s">
        <v>393</v>
      </c>
      <c r="D556" s="219" t="s">
        <v>396</v>
      </c>
      <c r="E556" s="219" t="s">
        <v>397</v>
      </c>
      <c r="F556" s="211">
        <f t="shared" si="396"/>
        <v>0</v>
      </c>
      <c r="G556" s="211">
        <f t="shared" si="397"/>
        <v>0</v>
      </c>
      <c r="H556" s="212">
        <f t="shared" si="398"/>
        <v>0</v>
      </c>
      <c r="I556" s="213"/>
      <c r="J556" s="214"/>
      <c r="K556" s="214">
        <v>412</v>
      </c>
      <c r="L556" s="214"/>
      <c r="M556" s="214"/>
      <c r="N556" s="215"/>
      <c r="O556" s="220" t="s">
        <v>43</v>
      </c>
      <c r="P556" s="216" t="s">
        <v>285</v>
      </c>
      <c r="Q556" s="217">
        <f t="shared" si="407"/>
        <v>0</v>
      </c>
      <c r="R556" s="217">
        <f t="shared" si="407"/>
        <v>0</v>
      </c>
      <c r="S556" s="217">
        <f t="shared" si="407"/>
        <v>0</v>
      </c>
      <c r="T556" s="217">
        <f t="shared" si="407"/>
        <v>0</v>
      </c>
      <c r="U556" s="217">
        <f t="shared" si="407"/>
        <v>0</v>
      </c>
      <c r="V556" s="217">
        <f t="shared" si="407"/>
        <v>0</v>
      </c>
      <c r="W556" s="217">
        <f t="shared" si="407"/>
        <v>0</v>
      </c>
      <c r="X556" s="217">
        <f t="shared" si="407"/>
        <v>0</v>
      </c>
      <c r="Y556" s="217">
        <f t="shared" si="407"/>
        <v>0</v>
      </c>
      <c r="Z556" s="217">
        <f t="shared" si="407"/>
        <v>0</v>
      </c>
      <c r="AA556" s="217">
        <f t="shared" si="407"/>
        <v>0</v>
      </c>
      <c r="AB556" s="217">
        <f t="shared" si="407"/>
        <v>0</v>
      </c>
      <c r="AC556" s="217">
        <f t="shared" si="407"/>
        <v>0</v>
      </c>
      <c r="AD556" s="217">
        <f t="shared" si="407"/>
        <v>0</v>
      </c>
    </row>
    <row r="557" spans="1:30" s="118" customFormat="1" ht="19.5" hidden="1" customHeight="1" x14ac:dyDescent="0.25">
      <c r="A557" s="187" t="s">
        <v>43</v>
      </c>
      <c r="B557" s="187"/>
      <c r="C557" s="187"/>
      <c r="D557" s="202" t="s">
        <v>396</v>
      </c>
      <c r="E557" s="202" t="s">
        <v>397</v>
      </c>
      <c r="F557" s="204">
        <f t="shared" si="396"/>
        <v>0</v>
      </c>
      <c r="G557" s="204">
        <f t="shared" si="397"/>
        <v>0</v>
      </c>
      <c r="H557" s="205">
        <f t="shared" si="398"/>
        <v>0</v>
      </c>
      <c r="I557" s="143"/>
      <c r="J557" s="135"/>
      <c r="K557" s="135"/>
      <c r="L557" s="135">
        <v>4123</v>
      </c>
      <c r="M557" s="135"/>
      <c r="N557" s="136"/>
      <c r="O557" s="144" t="s">
        <v>43</v>
      </c>
      <c r="P557" s="131" t="s">
        <v>215</v>
      </c>
      <c r="Q557" s="137">
        <f>Q558</f>
        <v>0</v>
      </c>
      <c r="R557" s="137">
        <f t="shared" si="407"/>
        <v>0</v>
      </c>
      <c r="S557" s="137">
        <f t="shared" si="407"/>
        <v>0</v>
      </c>
      <c r="T557" s="137">
        <f t="shared" si="407"/>
        <v>0</v>
      </c>
      <c r="U557" s="137">
        <f t="shared" si="407"/>
        <v>0</v>
      </c>
      <c r="V557" s="137">
        <f t="shared" si="407"/>
        <v>0</v>
      </c>
      <c r="W557" s="137">
        <f t="shared" si="407"/>
        <v>0</v>
      </c>
      <c r="X557" s="137">
        <f t="shared" si="407"/>
        <v>0</v>
      </c>
      <c r="Y557" s="137">
        <f t="shared" si="407"/>
        <v>0</v>
      </c>
      <c r="Z557" s="137">
        <f t="shared" si="407"/>
        <v>0</v>
      </c>
      <c r="AA557" s="137">
        <f t="shared" si="407"/>
        <v>0</v>
      </c>
      <c r="AB557" s="137">
        <f t="shared" si="407"/>
        <v>0</v>
      </c>
      <c r="AC557" s="137">
        <f t="shared" si="407"/>
        <v>0</v>
      </c>
      <c r="AD557" s="137">
        <f t="shared" si="407"/>
        <v>0</v>
      </c>
    </row>
    <row r="558" spans="1:30" s="118" customFormat="1" ht="20.25" hidden="1" customHeight="1" x14ac:dyDescent="0.25">
      <c r="A558" s="187" t="s">
        <v>43</v>
      </c>
      <c r="B558" s="187"/>
      <c r="C558" s="187"/>
      <c r="D558" s="187"/>
      <c r="E558" s="202" t="s">
        <v>397</v>
      </c>
      <c r="F558" s="204">
        <f t="shared" si="396"/>
        <v>0</v>
      </c>
      <c r="G558" s="204">
        <f t="shared" si="397"/>
        <v>0</v>
      </c>
      <c r="H558" s="205">
        <f t="shared" si="398"/>
        <v>0</v>
      </c>
      <c r="I558" s="128"/>
      <c r="J558" s="135"/>
      <c r="K558" s="135"/>
      <c r="L558" s="135"/>
      <c r="M558" s="198">
        <v>41231</v>
      </c>
      <c r="N558" s="199"/>
      <c r="O558" s="200" t="s">
        <v>43</v>
      </c>
      <c r="P558" s="199" t="s">
        <v>215</v>
      </c>
      <c r="Q558" s="201">
        <f>Q559</f>
        <v>0</v>
      </c>
      <c r="R558" s="201">
        <f t="shared" si="407"/>
        <v>0</v>
      </c>
      <c r="S558" s="201">
        <f t="shared" si="407"/>
        <v>0</v>
      </c>
      <c r="T558" s="201">
        <f t="shared" si="407"/>
        <v>0</v>
      </c>
      <c r="U558" s="201">
        <f t="shared" si="407"/>
        <v>0</v>
      </c>
      <c r="V558" s="201">
        <f t="shared" si="407"/>
        <v>0</v>
      </c>
      <c r="W558" s="201">
        <f t="shared" si="407"/>
        <v>0</v>
      </c>
      <c r="X558" s="201">
        <f t="shared" si="407"/>
        <v>0</v>
      </c>
      <c r="Y558" s="201">
        <f t="shared" si="407"/>
        <v>0</v>
      </c>
      <c r="Z558" s="201">
        <f t="shared" si="407"/>
        <v>0</v>
      </c>
      <c r="AA558" s="201">
        <f t="shared" si="407"/>
        <v>0</v>
      </c>
      <c r="AB558" s="201">
        <f t="shared" si="407"/>
        <v>0</v>
      </c>
      <c r="AC558" s="201">
        <f t="shared" si="407"/>
        <v>0</v>
      </c>
      <c r="AD558" s="201">
        <f t="shared" si="407"/>
        <v>0</v>
      </c>
    </row>
    <row r="559" spans="1:30" s="118" customFormat="1" ht="19.5" hidden="1" customHeight="1" x14ac:dyDescent="0.25">
      <c r="A559" s="187" t="s">
        <v>43</v>
      </c>
      <c r="B559" s="187"/>
      <c r="C559" s="187"/>
      <c r="D559" s="187"/>
      <c r="E559" s="187"/>
      <c r="F559" s="204">
        <f t="shared" si="396"/>
        <v>0</v>
      </c>
      <c r="G559" s="204">
        <f t="shared" si="397"/>
        <v>0</v>
      </c>
      <c r="H559" s="205">
        <f t="shared" si="398"/>
        <v>0</v>
      </c>
      <c r="I559" s="143"/>
      <c r="J559" s="135"/>
      <c r="K559" s="135"/>
      <c r="L559" s="135"/>
      <c r="M559" s="11"/>
      <c r="N559" s="175">
        <v>412310</v>
      </c>
      <c r="O559" s="176" t="s">
        <v>43</v>
      </c>
      <c r="P559" s="177" t="s">
        <v>215</v>
      </c>
      <c r="Q559" s="178">
        <v>0</v>
      </c>
      <c r="R559" s="178">
        <f>S559-Q559</f>
        <v>0</v>
      </c>
      <c r="S559" s="178">
        <v>0</v>
      </c>
      <c r="T559" s="178"/>
      <c r="U559" s="178"/>
      <c r="V559" s="178"/>
      <c r="W559" s="178"/>
      <c r="X559" s="178"/>
      <c r="Y559" s="178"/>
      <c r="Z559" s="178">
        <v>0</v>
      </c>
      <c r="AA559" s="178">
        <f>+Q559</f>
        <v>0</v>
      </c>
      <c r="AB559" s="178"/>
      <c r="AC559" s="178"/>
      <c r="AD559" s="178"/>
    </row>
    <row r="560" spans="1:30" s="191" customFormat="1" ht="20.25" customHeight="1" x14ac:dyDescent="0.25">
      <c r="A560" s="187" t="s">
        <v>43</v>
      </c>
      <c r="B560" s="202" t="s">
        <v>362</v>
      </c>
      <c r="C560" s="202" t="s">
        <v>393</v>
      </c>
      <c r="D560" s="202" t="s">
        <v>396</v>
      </c>
      <c r="E560" s="202" t="s">
        <v>397</v>
      </c>
      <c r="F560" s="204">
        <f t="shared" si="396"/>
        <v>220</v>
      </c>
      <c r="G560" s="204">
        <f t="shared" si="397"/>
        <v>0</v>
      </c>
      <c r="H560" s="205">
        <f t="shared" si="398"/>
        <v>6026</v>
      </c>
      <c r="I560" s="125"/>
      <c r="J560" s="125">
        <v>42</v>
      </c>
      <c r="K560" s="125"/>
      <c r="L560" s="125"/>
      <c r="M560" s="125"/>
      <c r="N560" s="125"/>
      <c r="O560" s="179" t="s">
        <v>43</v>
      </c>
      <c r="P560" s="189" t="s">
        <v>12</v>
      </c>
      <c r="Q560" s="190">
        <f>Q561+Q565</f>
        <v>110</v>
      </c>
      <c r="R560" s="190">
        <f t="shared" ref="R560:AB560" si="408">R561+R565</f>
        <v>0</v>
      </c>
      <c r="S560" s="190">
        <f t="shared" si="408"/>
        <v>110</v>
      </c>
      <c r="T560" s="190">
        <f t="shared" si="408"/>
        <v>0</v>
      </c>
      <c r="U560" s="190">
        <f t="shared" si="408"/>
        <v>0</v>
      </c>
      <c r="V560" s="190">
        <f t="shared" si="408"/>
        <v>0</v>
      </c>
      <c r="W560" s="190">
        <f t="shared" si="408"/>
        <v>0</v>
      </c>
      <c r="X560" s="190">
        <f t="shared" si="408"/>
        <v>0</v>
      </c>
      <c r="Y560" s="190">
        <f t="shared" si="408"/>
        <v>0</v>
      </c>
      <c r="Z560" s="190">
        <f t="shared" si="408"/>
        <v>26</v>
      </c>
      <c r="AA560" s="190">
        <f t="shared" si="408"/>
        <v>0</v>
      </c>
      <c r="AB560" s="190">
        <f t="shared" si="408"/>
        <v>6000</v>
      </c>
      <c r="AC560" s="190">
        <f t="shared" ref="AC560:AD560" si="409">AC561+AC565</f>
        <v>0</v>
      </c>
      <c r="AD560" s="190">
        <f t="shared" si="409"/>
        <v>0</v>
      </c>
    </row>
    <row r="561" spans="1:30" s="218" customFormat="1" ht="20.25" hidden="1" customHeight="1" x14ac:dyDescent="0.25">
      <c r="A561" s="192" t="s">
        <v>43</v>
      </c>
      <c r="B561" s="192"/>
      <c r="C561" s="219" t="s">
        <v>393</v>
      </c>
      <c r="D561" s="219" t="s">
        <v>396</v>
      </c>
      <c r="E561" s="219" t="s">
        <v>397</v>
      </c>
      <c r="F561" s="211">
        <f t="shared" si="396"/>
        <v>220</v>
      </c>
      <c r="G561" s="211">
        <f t="shared" si="397"/>
        <v>0</v>
      </c>
      <c r="H561" s="212">
        <f t="shared" si="398"/>
        <v>26</v>
      </c>
      <c r="I561" s="213"/>
      <c r="J561" s="214"/>
      <c r="K561" s="214">
        <v>422</v>
      </c>
      <c r="L561" s="214"/>
      <c r="M561" s="214"/>
      <c r="N561" s="215"/>
      <c r="O561" s="220" t="s">
        <v>43</v>
      </c>
      <c r="P561" s="216" t="s">
        <v>286</v>
      </c>
      <c r="Q561" s="217">
        <f>Q562</f>
        <v>110</v>
      </c>
      <c r="R561" s="217">
        <f t="shared" ref="Q561:AB563" si="410">R562</f>
        <v>0</v>
      </c>
      <c r="S561" s="217">
        <f t="shared" si="410"/>
        <v>110</v>
      </c>
      <c r="T561" s="217">
        <f t="shared" si="410"/>
        <v>0</v>
      </c>
      <c r="U561" s="217">
        <f t="shared" si="410"/>
        <v>0</v>
      </c>
      <c r="V561" s="217">
        <f t="shared" si="410"/>
        <v>0</v>
      </c>
      <c r="W561" s="217">
        <f t="shared" si="410"/>
        <v>0</v>
      </c>
      <c r="X561" s="217">
        <f t="shared" si="410"/>
        <v>0</v>
      </c>
      <c r="Y561" s="217">
        <f t="shared" si="410"/>
        <v>0</v>
      </c>
      <c r="Z561" s="217">
        <f t="shared" si="410"/>
        <v>26</v>
      </c>
      <c r="AA561" s="217">
        <f t="shared" si="410"/>
        <v>0</v>
      </c>
      <c r="AB561" s="217">
        <f t="shared" si="410"/>
        <v>0</v>
      </c>
      <c r="AC561" s="217"/>
      <c r="AD561" s="217"/>
    </row>
    <row r="562" spans="1:30" s="118" customFormat="1" ht="19.5" hidden="1" customHeight="1" x14ac:dyDescent="0.25">
      <c r="A562" s="187" t="s">
        <v>43</v>
      </c>
      <c r="B562" s="187"/>
      <c r="C562" s="187"/>
      <c r="D562" s="202" t="s">
        <v>396</v>
      </c>
      <c r="E562" s="202" t="s">
        <v>397</v>
      </c>
      <c r="F562" s="204">
        <f t="shared" si="396"/>
        <v>220</v>
      </c>
      <c r="G562" s="204">
        <f t="shared" si="397"/>
        <v>0</v>
      </c>
      <c r="H562" s="205">
        <f t="shared" si="398"/>
        <v>26</v>
      </c>
      <c r="I562" s="143"/>
      <c r="J562" s="135"/>
      <c r="K562" s="135"/>
      <c r="L562" s="135">
        <v>4224</v>
      </c>
      <c r="M562" s="135"/>
      <c r="N562" s="136"/>
      <c r="O562" s="12" t="s">
        <v>43</v>
      </c>
      <c r="P562" s="131" t="s">
        <v>293</v>
      </c>
      <c r="Q562" s="137">
        <f t="shared" si="410"/>
        <v>110</v>
      </c>
      <c r="R562" s="137">
        <f t="shared" si="410"/>
        <v>0</v>
      </c>
      <c r="S562" s="137">
        <f t="shared" si="410"/>
        <v>110</v>
      </c>
      <c r="T562" s="137">
        <f t="shared" si="410"/>
        <v>0</v>
      </c>
      <c r="U562" s="137">
        <f t="shared" si="410"/>
        <v>0</v>
      </c>
      <c r="V562" s="137">
        <f t="shared" si="410"/>
        <v>0</v>
      </c>
      <c r="W562" s="137">
        <f t="shared" si="410"/>
        <v>0</v>
      </c>
      <c r="X562" s="137">
        <f t="shared" si="410"/>
        <v>0</v>
      </c>
      <c r="Y562" s="137">
        <f t="shared" si="410"/>
        <v>0</v>
      </c>
      <c r="Z562" s="137">
        <f t="shared" si="410"/>
        <v>26</v>
      </c>
      <c r="AA562" s="137">
        <f t="shared" si="410"/>
        <v>0</v>
      </c>
      <c r="AB562" s="137">
        <f t="shared" si="410"/>
        <v>0</v>
      </c>
      <c r="AC562" s="137"/>
      <c r="AD562" s="137"/>
    </row>
    <row r="563" spans="1:30" s="118" customFormat="1" ht="20.25" hidden="1" customHeight="1" x14ac:dyDescent="0.25">
      <c r="A563" s="187" t="s">
        <v>43</v>
      </c>
      <c r="B563" s="187"/>
      <c r="C563" s="187"/>
      <c r="D563" s="187"/>
      <c r="E563" s="202" t="s">
        <v>397</v>
      </c>
      <c r="F563" s="204">
        <f t="shared" si="396"/>
        <v>220</v>
      </c>
      <c r="G563" s="204">
        <f t="shared" si="397"/>
        <v>0</v>
      </c>
      <c r="H563" s="205">
        <f t="shared" si="398"/>
        <v>26</v>
      </c>
      <c r="I563" s="128"/>
      <c r="J563" s="135"/>
      <c r="K563" s="135"/>
      <c r="L563" s="135"/>
      <c r="M563" s="198">
        <v>42242</v>
      </c>
      <c r="N563" s="199"/>
      <c r="O563" s="200" t="s">
        <v>43</v>
      </c>
      <c r="P563" s="199" t="s">
        <v>295</v>
      </c>
      <c r="Q563" s="201">
        <f t="shared" si="410"/>
        <v>110</v>
      </c>
      <c r="R563" s="201">
        <f t="shared" si="410"/>
        <v>0</v>
      </c>
      <c r="S563" s="201">
        <f t="shared" si="410"/>
        <v>110</v>
      </c>
      <c r="T563" s="201">
        <f t="shared" si="410"/>
        <v>0</v>
      </c>
      <c r="U563" s="201">
        <f t="shared" si="410"/>
        <v>0</v>
      </c>
      <c r="V563" s="201">
        <f t="shared" si="410"/>
        <v>0</v>
      </c>
      <c r="W563" s="201">
        <f t="shared" si="410"/>
        <v>0</v>
      </c>
      <c r="X563" s="201">
        <f t="shared" si="410"/>
        <v>0</v>
      </c>
      <c r="Y563" s="201">
        <f t="shared" si="410"/>
        <v>0</v>
      </c>
      <c r="Z563" s="201">
        <f t="shared" si="410"/>
        <v>26</v>
      </c>
      <c r="AA563" s="201">
        <f t="shared" si="410"/>
        <v>0</v>
      </c>
      <c r="AB563" s="201">
        <f t="shared" si="410"/>
        <v>0</v>
      </c>
      <c r="AC563" s="201"/>
      <c r="AD563" s="201"/>
    </row>
    <row r="564" spans="1:30" s="118" customFormat="1" ht="19.5" hidden="1" customHeight="1" x14ac:dyDescent="0.25">
      <c r="A564" s="187" t="s">
        <v>43</v>
      </c>
      <c r="B564" s="187"/>
      <c r="C564" s="187"/>
      <c r="D564" s="187"/>
      <c r="E564" s="187"/>
      <c r="F564" s="204">
        <f t="shared" si="396"/>
        <v>220</v>
      </c>
      <c r="G564" s="204">
        <f t="shared" si="397"/>
        <v>0</v>
      </c>
      <c r="H564" s="205">
        <f t="shared" si="398"/>
        <v>26</v>
      </c>
      <c r="I564" s="143"/>
      <c r="J564" s="135"/>
      <c r="K564" s="135"/>
      <c r="L564" s="135"/>
      <c r="M564" s="11"/>
      <c r="N564" s="175">
        <v>422420</v>
      </c>
      <c r="O564" s="176" t="s">
        <v>43</v>
      </c>
      <c r="P564" s="177" t="s">
        <v>295</v>
      </c>
      <c r="Q564" s="178">
        <v>110</v>
      </c>
      <c r="R564" s="178">
        <f>S564-Q564</f>
        <v>0</v>
      </c>
      <c r="S564" s="178">
        <v>110</v>
      </c>
      <c r="T564" s="178"/>
      <c r="U564" s="178"/>
      <c r="V564" s="178"/>
      <c r="W564" s="178"/>
      <c r="X564" s="178"/>
      <c r="Y564" s="178"/>
      <c r="Z564" s="178">
        <v>26</v>
      </c>
      <c r="AA564" s="178">
        <v>0</v>
      </c>
      <c r="AB564" s="178"/>
      <c r="AC564" s="178"/>
      <c r="AD564" s="178"/>
    </row>
    <row r="565" spans="1:30" s="218" customFormat="1" ht="20.25" hidden="1" customHeight="1" x14ac:dyDescent="0.25">
      <c r="A565" s="192" t="s">
        <v>43</v>
      </c>
      <c r="B565" s="192"/>
      <c r="C565" s="219" t="s">
        <v>393</v>
      </c>
      <c r="D565" s="219" t="s">
        <v>396</v>
      </c>
      <c r="E565" s="219" t="s">
        <v>397</v>
      </c>
      <c r="F565" s="211">
        <f t="shared" si="396"/>
        <v>0</v>
      </c>
      <c r="G565" s="211">
        <f t="shared" si="397"/>
        <v>0</v>
      </c>
      <c r="H565" s="212">
        <f t="shared" si="398"/>
        <v>6000</v>
      </c>
      <c r="I565" s="213"/>
      <c r="J565" s="214"/>
      <c r="K565" s="214">
        <v>423</v>
      </c>
      <c r="L565" s="214"/>
      <c r="M565" s="214"/>
      <c r="N565" s="215"/>
      <c r="O565" s="220" t="s">
        <v>43</v>
      </c>
      <c r="P565" s="216" t="s">
        <v>298</v>
      </c>
      <c r="Q565" s="217">
        <f t="shared" ref="Q565:AB567" si="411">Q566</f>
        <v>0</v>
      </c>
      <c r="R565" s="217">
        <f t="shared" si="411"/>
        <v>0</v>
      </c>
      <c r="S565" s="217">
        <f t="shared" si="411"/>
        <v>0</v>
      </c>
      <c r="T565" s="217">
        <f t="shared" si="411"/>
        <v>0</v>
      </c>
      <c r="U565" s="217">
        <f t="shared" si="411"/>
        <v>0</v>
      </c>
      <c r="V565" s="217">
        <f t="shared" si="411"/>
        <v>0</v>
      </c>
      <c r="W565" s="217">
        <f t="shared" si="411"/>
        <v>0</v>
      </c>
      <c r="X565" s="217">
        <f t="shared" si="411"/>
        <v>0</v>
      </c>
      <c r="Y565" s="217">
        <f t="shared" si="411"/>
        <v>0</v>
      </c>
      <c r="Z565" s="245">
        <f t="shared" si="411"/>
        <v>0</v>
      </c>
      <c r="AA565" s="245">
        <f t="shared" si="411"/>
        <v>0</v>
      </c>
      <c r="AB565" s="217">
        <f t="shared" si="411"/>
        <v>6000</v>
      </c>
      <c r="AC565" s="217"/>
      <c r="AD565" s="217"/>
    </row>
    <row r="566" spans="1:30" s="118" customFormat="1" ht="19.5" hidden="1" customHeight="1" x14ac:dyDescent="0.25">
      <c r="A566" s="187" t="s">
        <v>43</v>
      </c>
      <c r="B566" s="187"/>
      <c r="C566" s="187"/>
      <c r="D566" s="202" t="s">
        <v>396</v>
      </c>
      <c r="E566" s="202" t="s">
        <v>397</v>
      </c>
      <c r="F566" s="204">
        <f t="shared" si="396"/>
        <v>0</v>
      </c>
      <c r="G566" s="204">
        <f t="shared" si="397"/>
        <v>0</v>
      </c>
      <c r="H566" s="205">
        <f t="shared" si="398"/>
        <v>6000</v>
      </c>
      <c r="I566" s="143"/>
      <c r="J566" s="135"/>
      <c r="K566" s="135"/>
      <c r="L566" s="135">
        <v>4231</v>
      </c>
      <c r="M566" s="135"/>
      <c r="N566" s="136"/>
      <c r="O566" s="146" t="s">
        <v>43</v>
      </c>
      <c r="P566" s="131" t="s">
        <v>299</v>
      </c>
      <c r="Q566" s="137">
        <f t="shared" si="411"/>
        <v>0</v>
      </c>
      <c r="R566" s="137">
        <f t="shared" si="411"/>
        <v>0</v>
      </c>
      <c r="S566" s="137">
        <f t="shared" si="411"/>
        <v>0</v>
      </c>
      <c r="T566" s="137">
        <f t="shared" si="411"/>
        <v>0</v>
      </c>
      <c r="U566" s="137">
        <f t="shared" si="411"/>
        <v>0</v>
      </c>
      <c r="V566" s="137">
        <f t="shared" si="411"/>
        <v>0</v>
      </c>
      <c r="W566" s="137">
        <f t="shared" si="411"/>
        <v>0</v>
      </c>
      <c r="X566" s="137">
        <f t="shared" si="411"/>
        <v>0</v>
      </c>
      <c r="Y566" s="137">
        <f t="shared" si="411"/>
        <v>0</v>
      </c>
      <c r="Z566" s="246">
        <f t="shared" si="411"/>
        <v>0</v>
      </c>
      <c r="AA566" s="246">
        <f t="shared" si="411"/>
        <v>0</v>
      </c>
      <c r="AB566" s="137">
        <f t="shared" si="411"/>
        <v>6000</v>
      </c>
      <c r="AC566" s="137"/>
      <c r="AD566" s="137"/>
    </row>
    <row r="567" spans="1:30" s="118" customFormat="1" ht="20.25" hidden="1" customHeight="1" x14ac:dyDescent="0.25">
      <c r="A567" s="187" t="s">
        <v>43</v>
      </c>
      <c r="B567" s="187"/>
      <c r="C567" s="187"/>
      <c r="D567" s="187"/>
      <c r="E567" s="202" t="s">
        <v>397</v>
      </c>
      <c r="F567" s="204">
        <f t="shared" si="396"/>
        <v>0</v>
      </c>
      <c r="G567" s="204">
        <f t="shared" si="397"/>
        <v>0</v>
      </c>
      <c r="H567" s="205">
        <f t="shared" si="398"/>
        <v>6000</v>
      </c>
      <c r="I567" s="128"/>
      <c r="J567" s="135"/>
      <c r="K567" s="135"/>
      <c r="L567" s="135"/>
      <c r="M567" s="198">
        <v>42311</v>
      </c>
      <c r="N567" s="199"/>
      <c r="O567" s="200" t="s">
        <v>43</v>
      </c>
      <c r="P567" s="199" t="s">
        <v>300</v>
      </c>
      <c r="Q567" s="201">
        <f t="shared" si="411"/>
        <v>0</v>
      </c>
      <c r="R567" s="201">
        <f t="shared" si="411"/>
        <v>0</v>
      </c>
      <c r="S567" s="201">
        <f t="shared" si="411"/>
        <v>0</v>
      </c>
      <c r="T567" s="201">
        <f t="shared" si="411"/>
        <v>0</v>
      </c>
      <c r="U567" s="201">
        <f t="shared" si="411"/>
        <v>0</v>
      </c>
      <c r="V567" s="201">
        <f t="shared" si="411"/>
        <v>0</v>
      </c>
      <c r="W567" s="201">
        <f t="shared" si="411"/>
        <v>0</v>
      </c>
      <c r="X567" s="201">
        <f t="shared" si="411"/>
        <v>0</v>
      </c>
      <c r="Y567" s="201">
        <f t="shared" si="411"/>
        <v>0</v>
      </c>
      <c r="Z567" s="247">
        <f t="shared" si="411"/>
        <v>0</v>
      </c>
      <c r="AA567" s="247">
        <f t="shared" si="411"/>
        <v>0</v>
      </c>
      <c r="AB567" s="201">
        <f t="shared" si="411"/>
        <v>6000</v>
      </c>
      <c r="AC567" s="201"/>
      <c r="AD567" s="201"/>
    </row>
    <row r="568" spans="1:30" s="118" customFormat="1" ht="19.5" hidden="1" customHeight="1" x14ac:dyDescent="0.25">
      <c r="A568" s="187" t="s">
        <v>43</v>
      </c>
      <c r="B568" s="187"/>
      <c r="C568" s="187"/>
      <c r="D568" s="187"/>
      <c r="E568" s="187"/>
      <c r="F568" s="204">
        <f t="shared" si="396"/>
        <v>0</v>
      </c>
      <c r="G568" s="204">
        <f t="shared" si="397"/>
        <v>0</v>
      </c>
      <c r="H568" s="205">
        <f t="shared" si="398"/>
        <v>6000</v>
      </c>
      <c r="I568" s="143"/>
      <c r="J568" s="135"/>
      <c r="K568" s="135"/>
      <c r="L568" s="135"/>
      <c r="M568" s="11"/>
      <c r="N568" s="175">
        <v>423110</v>
      </c>
      <c r="O568" s="176" t="s">
        <v>43</v>
      </c>
      <c r="P568" s="177" t="s">
        <v>300</v>
      </c>
      <c r="Q568" s="178"/>
      <c r="R568" s="178"/>
      <c r="S568" s="178"/>
      <c r="T568" s="178"/>
      <c r="U568" s="178"/>
      <c r="V568" s="178"/>
      <c r="W568" s="178"/>
      <c r="X568" s="178"/>
      <c r="Y568" s="178"/>
      <c r="Z568" s="248">
        <v>0</v>
      </c>
      <c r="AA568" s="248">
        <f>+Q568</f>
        <v>0</v>
      </c>
      <c r="AB568" s="178">
        <v>6000</v>
      </c>
      <c r="AC568" s="178"/>
      <c r="AD568" s="178"/>
    </row>
    <row r="569" spans="1:30" s="118" customFormat="1" ht="30" hidden="1" customHeight="1" x14ac:dyDescent="0.25">
      <c r="A569" s="186" t="s">
        <v>348</v>
      </c>
      <c r="B569" s="202" t="s">
        <v>362</v>
      </c>
      <c r="C569" s="202" t="s">
        <v>393</v>
      </c>
      <c r="D569" s="202" t="s">
        <v>396</v>
      </c>
      <c r="E569" s="202" t="s">
        <v>397</v>
      </c>
      <c r="F569" s="204">
        <f t="shared" si="396"/>
        <v>0</v>
      </c>
      <c r="G569" s="204">
        <f t="shared" si="397"/>
        <v>0</v>
      </c>
      <c r="H569" s="205">
        <f t="shared" si="398"/>
        <v>0</v>
      </c>
      <c r="I569" s="321" t="s">
        <v>107</v>
      </c>
      <c r="J569" s="322"/>
      <c r="K569" s="322"/>
      <c r="L569" s="322"/>
      <c r="M569" s="322"/>
      <c r="N569" s="322"/>
      <c r="O569" s="323"/>
      <c r="P569" s="115" t="s">
        <v>110</v>
      </c>
      <c r="Q569" s="116">
        <f>+Q570</f>
        <v>0</v>
      </c>
      <c r="R569" s="116">
        <f t="shared" ref="R569:AD570" si="412">+R570</f>
        <v>0</v>
      </c>
      <c r="S569" s="116">
        <f t="shared" si="412"/>
        <v>0</v>
      </c>
      <c r="T569" s="116">
        <f t="shared" si="412"/>
        <v>0</v>
      </c>
      <c r="U569" s="116">
        <f t="shared" si="412"/>
        <v>0</v>
      </c>
      <c r="V569" s="116">
        <f t="shared" si="412"/>
        <v>0</v>
      </c>
      <c r="W569" s="116">
        <f t="shared" si="412"/>
        <v>0</v>
      </c>
      <c r="X569" s="116">
        <f t="shared" si="412"/>
        <v>0</v>
      </c>
      <c r="Y569" s="116">
        <f t="shared" si="412"/>
        <v>0</v>
      </c>
      <c r="Z569" s="241">
        <f t="shared" si="412"/>
        <v>0</v>
      </c>
      <c r="AA569" s="241">
        <f t="shared" si="412"/>
        <v>0</v>
      </c>
      <c r="AB569" s="116">
        <f>+AB571</f>
        <v>0</v>
      </c>
      <c r="AC569" s="116">
        <f>+AC571</f>
        <v>0</v>
      </c>
      <c r="AD569" s="116">
        <f>+AD571</f>
        <v>0</v>
      </c>
    </row>
    <row r="570" spans="1:30" s="197" customFormat="1" ht="21.75" hidden="1" customHeight="1" x14ac:dyDescent="0.25">
      <c r="A570" s="192" t="s">
        <v>348</v>
      </c>
      <c r="B570" s="192"/>
      <c r="C570" s="202" t="s">
        <v>393</v>
      </c>
      <c r="D570" s="202" t="s">
        <v>396</v>
      </c>
      <c r="E570" s="202" t="s">
        <v>397</v>
      </c>
      <c r="F570" s="204">
        <f t="shared" si="396"/>
        <v>0</v>
      </c>
      <c r="G570" s="204">
        <f t="shared" si="397"/>
        <v>0</v>
      </c>
      <c r="H570" s="205">
        <f t="shared" si="398"/>
        <v>0</v>
      </c>
      <c r="I570" s="193"/>
      <c r="J570" s="193"/>
      <c r="K570" s="193"/>
      <c r="L570" s="193"/>
      <c r="M570" s="193"/>
      <c r="N570" s="193" t="str">
        <f>+O570</f>
        <v>5.5.</v>
      </c>
      <c r="O570" s="194" t="s">
        <v>39</v>
      </c>
      <c r="P570" s="195" t="s">
        <v>19</v>
      </c>
      <c r="Q570" s="196">
        <f>+Q571</f>
        <v>0</v>
      </c>
      <c r="R570" s="196">
        <f t="shared" si="412"/>
        <v>0</v>
      </c>
      <c r="S570" s="196">
        <f t="shared" si="412"/>
        <v>0</v>
      </c>
      <c r="T570" s="196">
        <f t="shared" si="412"/>
        <v>0</v>
      </c>
      <c r="U570" s="196">
        <f t="shared" si="412"/>
        <v>0</v>
      </c>
      <c r="V570" s="196">
        <f t="shared" si="412"/>
        <v>0</v>
      </c>
      <c r="W570" s="196">
        <f t="shared" si="412"/>
        <v>0</v>
      </c>
      <c r="X570" s="196">
        <f t="shared" si="412"/>
        <v>0</v>
      </c>
      <c r="Y570" s="196">
        <f t="shared" si="412"/>
        <v>0</v>
      </c>
      <c r="Z570" s="242">
        <f t="shared" si="412"/>
        <v>0</v>
      </c>
      <c r="AA570" s="242">
        <f t="shared" si="412"/>
        <v>0</v>
      </c>
      <c r="AB570" s="196">
        <f t="shared" si="412"/>
        <v>0</v>
      </c>
      <c r="AC570" s="196">
        <f t="shared" si="412"/>
        <v>0</v>
      </c>
      <c r="AD570" s="196">
        <f t="shared" si="412"/>
        <v>0</v>
      </c>
    </row>
    <row r="571" spans="1:30" s="118" customFormat="1" ht="20.25" hidden="1" customHeight="1" x14ac:dyDescent="0.25">
      <c r="A571" s="186" t="s">
        <v>348</v>
      </c>
      <c r="B571" s="202" t="s">
        <v>362</v>
      </c>
      <c r="C571" s="202" t="s">
        <v>393</v>
      </c>
      <c r="D571" s="202" t="s">
        <v>396</v>
      </c>
      <c r="E571" s="202" t="s">
        <v>397</v>
      </c>
      <c r="F571" s="204">
        <f t="shared" si="396"/>
        <v>0</v>
      </c>
      <c r="G571" s="204">
        <f t="shared" si="397"/>
        <v>0</v>
      </c>
      <c r="H571" s="205">
        <f t="shared" si="398"/>
        <v>0</v>
      </c>
      <c r="I571" s="124">
        <v>3</v>
      </c>
      <c r="J571" s="124"/>
      <c r="K571" s="124"/>
      <c r="L571" s="124"/>
      <c r="M571" s="124"/>
      <c r="N571" s="124"/>
      <c r="O571" s="179" t="s">
        <v>39</v>
      </c>
      <c r="P571" s="126" t="s">
        <v>18</v>
      </c>
      <c r="Q571" s="127">
        <f t="shared" ref="Q571:Y571" si="413">+Q572+Q641</f>
        <v>0</v>
      </c>
      <c r="R571" s="127">
        <f t="shared" si="413"/>
        <v>0</v>
      </c>
      <c r="S571" s="127">
        <f t="shared" si="413"/>
        <v>0</v>
      </c>
      <c r="T571" s="127">
        <f t="shared" si="413"/>
        <v>0</v>
      </c>
      <c r="U571" s="127">
        <f t="shared" si="413"/>
        <v>0</v>
      </c>
      <c r="V571" s="127">
        <f t="shared" si="413"/>
        <v>0</v>
      </c>
      <c r="W571" s="127">
        <f t="shared" si="413"/>
        <v>0</v>
      </c>
      <c r="X571" s="127">
        <f t="shared" si="413"/>
        <v>0</v>
      </c>
      <c r="Y571" s="127">
        <f t="shared" si="413"/>
        <v>0</v>
      </c>
      <c r="Z571" s="243">
        <f>+Z572+Z584</f>
        <v>0</v>
      </c>
      <c r="AA571" s="243">
        <f>+AA572+AA641</f>
        <v>0</v>
      </c>
      <c r="AB571" s="127">
        <f>+AB572+AB641</f>
        <v>0</v>
      </c>
      <c r="AC571" s="127">
        <f>+AC572+AC641</f>
        <v>0</v>
      </c>
      <c r="AD571" s="127">
        <f>+AD572+AD641</f>
        <v>0</v>
      </c>
    </row>
    <row r="572" spans="1:30" s="191" customFormat="1" ht="20.25" hidden="1" customHeight="1" x14ac:dyDescent="0.25">
      <c r="A572" s="187" t="s">
        <v>348</v>
      </c>
      <c r="B572" s="202" t="s">
        <v>362</v>
      </c>
      <c r="C572" s="202" t="s">
        <v>393</v>
      </c>
      <c r="D572" s="202" t="s">
        <v>396</v>
      </c>
      <c r="E572" s="202" t="s">
        <v>397</v>
      </c>
      <c r="F572" s="204">
        <f t="shared" si="396"/>
        <v>0</v>
      </c>
      <c r="G572" s="204">
        <f t="shared" si="397"/>
        <v>0</v>
      </c>
      <c r="H572" s="205">
        <f t="shared" si="398"/>
        <v>0</v>
      </c>
      <c r="I572" s="125"/>
      <c r="J572" s="125">
        <v>31</v>
      </c>
      <c r="K572" s="125"/>
      <c r="L572" s="125"/>
      <c r="M572" s="125"/>
      <c r="N572" s="125"/>
      <c r="O572" s="179" t="s">
        <v>39</v>
      </c>
      <c r="P572" s="189" t="s">
        <v>6</v>
      </c>
      <c r="Q572" s="190">
        <v>0</v>
      </c>
      <c r="R572" s="190">
        <v>0</v>
      </c>
      <c r="S572" s="190">
        <v>0</v>
      </c>
      <c r="T572" s="190">
        <v>0</v>
      </c>
      <c r="U572" s="190">
        <v>0</v>
      </c>
      <c r="V572" s="190">
        <v>0</v>
      </c>
      <c r="W572" s="190">
        <v>0</v>
      </c>
      <c r="X572" s="190">
        <v>0</v>
      </c>
      <c r="Y572" s="190">
        <v>0</v>
      </c>
      <c r="Z572" s="244">
        <f>+Z573+Z580</f>
        <v>0</v>
      </c>
      <c r="AA572" s="244">
        <f t="shared" ref="AA572:AD572" si="414">+AA573+AA580</f>
        <v>0</v>
      </c>
      <c r="AB572" s="190">
        <f t="shared" si="414"/>
        <v>0</v>
      </c>
      <c r="AC572" s="190">
        <f t="shared" si="414"/>
        <v>0</v>
      </c>
      <c r="AD572" s="190">
        <f t="shared" si="414"/>
        <v>0</v>
      </c>
    </row>
    <row r="573" spans="1:30" s="218" customFormat="1" ht="20.25" hidden="1" customHeight="1" x14ac:dyDescent="0.25">
      <c r="A573" s="192" t="s">
        <v>348</v>
      </c>
      <c r="B573" s="192"/>
      <c r="C573" s="219" t="s">
        <v>393</v>
      </c>
      <c r="D573" s="219" t="s">
        <v>396</v>
      </c>
      <c r="E573" s="219" t="s">
        <v>397</v>
      </c>
      <c r="F573" s="211">
        <f t="shared" si="396"/>
        <v>0</v>
      </c>
      <c r="G573" s="211">
        <f t="shared" si="397"/>
        <v>0</v>
      </c>
      <c r="H573" s="212">
        <f t="shared" si="398"/>
        <v>0</v>
      </c>
      <c r="I573" s="213"/>
      <c r="J573" s="214"/>
      <c r="K573" s="214">
        <v>311</v>
      </c>
      <c r="L573" s="214"/>
      <c r="M573" s="214"/>
      <c r="N573" s="215"/>
      <c r="O573" s="220" t="s">
        <v>39</v>
      </c>
      <c r="P573" s="216" t="s">
        <v>128</v>
      </c>
      <c r="Q573" s="217"/>
      <c r="R573" s="217"/>
      <c r="S573" s="217"/>
      <c r="T573" s="217"/>
      <c r="U573" s="217"/>
      <c r="V573" s="217"/>
      <c r="W573" s="217"/>
      <c r="X573" s="217"/>
      <c r="Y573" s="217"/>
      <c r="Z573" s="245">
        <f>+Z574+Z577</f>
        <v>0</v>
      </c>
      <c r="AA573" s="245">
        <f t="shared" ref="AA573:AD573" si="415">+AA574+AA577</f>
        <v>0</v>
      </c>
      <c r="AB573" s="217">
        <f t="shared" si="415"/>
        <v>0</v>
      </c>
      <c r="AC573" s="217">
        <f t="shared" si="415"/>
        <v>0</v>
      </c>
      <c r="AD573" s="217">
        <f t="shared" si="415"/>
        <v>0</v>
      </c>
    </row>
    <row r="574" spans="1:30" s="118" customFormat="1" ht="19.5" hidden="1" customHeight="1" x14ac:dyDescent="0.25">
      <c r="A574" s="187" t="s">
        <v>348</v>
      </c>
      <c r="B574" s="187"/>
      <c r="C574" s="187"/>
      <c r="D574" s="202" t="s">
        <v>396</v>
      </c>
      <c r="E574" s="202" t="s">
        <v>397</v>
      </c>
      <c r="F574" s="204">
        <f t="shared" si="396"/>
        <v>0</v>
      </c>
      <c r="G574" s="204">
        <f t="shared" si="397"/>
        <v>0</v>
      </c>
      <c r="H574" s="205">
        <f t="shared" si="398"/>
        <v>0</v>
      </c>
      <c r="I574" s="143"/>
      <c r="J574" s="135"/>
      <c r="K574" s="135"/>
      <c r="L574" s="135">
        <v>3111</v>
      </c>
      <c r="M574" s="135"/>
      <c r="N574" s="136"/>
      <c r="O574" s="146" t="s">
        <v>39</v>
      </c>
      <c r="P574" s="131" t="s">
        <v>129</v>
      </c>
      <c r="Q574" s="137"/>
      <c r="R574" s="137"/>
      <c r="S574" s="137"/>
      <c r="T574" s="137"/>
      <c r="U574" s="137"/>
      <c r="V574" s="137"/>
      <c r="W574" s="137"/>
      <c r="X574" s="137"/>
      <c r="Y574" s="137"/>
      <c r="Z574" s="246">
        <f>+Z575</f>
        <v>0</v>
      </c>
      <c r="AA574" s="246">
        <f t="shared" ref="AA574:AD574" si="416">+AA575</f>
        <v>0</v>
      </c>
      <c r="AB574" s="137">
        <f t="shared" si="416"/>
        <v>0</v>
      </c>
      <c r="AC574" s="137">
        <f t="shared" si="416"/>
        <v>0</v>
      </c>
      <c r="AD574" s="137">
        <f t="shared" si="416"/>
        <v>0</v>
      </c>
    </row>
    <row r="575" spans="1:30" s="118" customFormat="1" ht="20.25" hidden="1" customHeight="1" x14ac:dyDescent="0.25">
      <c r="A575" s="187" t="s">
        <v>348</v>
      </c>
      <c r="B575" s="187"/>
      <c r="C575" s="187"/>
      <c r="D575" s="187"/>
      <c r="E575" s="202" t="s">
        <v>397</v>
      </c>
      <c r="F575" s="204">
        <f t="shared" si="396"/>
        <v>0</v>
      </c>
      <c r="G575" s="204">
        <f t="shared" si="397"/>
        <v>0</v>
      </c>
      <c r="H575" s="205">
        <f t="shared" si="398"/>
        <v>0</v>
      </c>
      <c r="I575" s="128"/>
      <c r="J575" s="135"/>
      <c r="K575" s="135"/>
      <c r="L575" s="135"/>
      <c r="M575" s="198">
        <v>31111</v>
      </c>
      <c r="N575" s="199"/>
      <c r="O575" s="200" t="s">
        <v>39</v>
      </c>
      <c r="P575" s="199" t="s">
        <v>130</v>
      </c>
      <c r="Q575" s="201"/>
      <c r="R575" s="201"/>
      <c r="S575" s="201"/>
      <c r="T575" s="201"/>
      <c r="U575" s="201"/>
      <c r="V575" s="201"/>
      <c r="W575" s="201"/>
      <c r="X575" s="201"/>
      <c r="Y575" s="201"/>
      <c r="Z575" s="247">
        <f>+Z576</f>
        <v>0</v>
      </c>
      <c r="AA575" s="247">
        <f t="shared" ref="AA575:AD575" si="417">+AA576</f>
        <v>0</v>
      </c>
      <c r="AB575" s="201">
        <f t="shared" si="417"/>
        <v>0</v>
      </c>
      <c r="AC575" s="201">
        <f t="shared" si="417"/>
        <v>0</v>
      </c>
      <c r="AD575" s="201">
        <f t="shared" si="417"/>
        <v>0</v>
      </c>
    </row>
    <row r="576" spans="1:30" s="118" customFormat="1" ht="19.5" hidden="1" customHeight="1" x14ac:dyDescent="0.25">
      <c r="A576" s="187" t="s">
        <v>348</v>
      </c>
      <c r="B576" s="187"/>
      <c r="C576" s="187"/>
      <c r="D576" s="187"/>
      <c r="E576" s="187"/>
      <c r="F576" s="204">
        <f t="shared" si="396"/>
        <v>0</v>
      </c>
      <c r="G576" s="204">
        <f t="shared" si="397"/>
        <v>0</v>
      </c>
      <c r="H576" s="205">
        <f t="shared" si="398"/>
        <v>0</v>
      </c>
      <c r="I576" s="143"/>
      <c r="J576" s="135"/>
      <c r="K576" s="135"/>
      <c r="L576" s="135"/>
      <c r="M576" s="11"/>
      <c r="N576" s="175">
        <v>311110</v>
      </c>
      <c r="O576" s="176" t="s">
        <v>39</v>
      </c>
      <c r="P576" s="177" t="s">
        <v>131</v>
      </c>
      <c r="Q576" s="178"/>
      <c r="R576" s="178"/>
      <c r="S576" s="178"/>
      <c r="T576" s="178"/>
      <c r="U576" s="178"/>
      <c r="V576" s="178"/>
      <c r="W576" s="178"/>
      <c r="X576" s="178"/>
      <c r="Y576" s="178"/>
      <c r="Z576" s="248">
        <v>0</v>
      </c>
      <c r="AA576" s="248"/>
      <c r="AB576" s="178"/>
      <c r="AC576" s="178"/>
      <c r="AD576" s="178"/>
    </row>
    <row r="577" spans="1:31" s="118" customFormat="1" ht="19.5" hidden="1" customHeight="1" x14ac:dyDescent="0.25">
      <c r="A577" s="187" t="s">
        <v>348</v>
      </c>
      <c r="B577" s="187"/>
      <c r="C577" s="187"/>
      <c r="D577" s="202" t="s">
        <v>396</v>
      </c>
      <c r="E577" s="202" t="s">
        <v>397</v>
      </c>
      <c r="F577" s="204">
        <f t="shared" si="396"/>
        <v>0</v>
      </c>
      <c r="G577" s="204">
        <f t="shared" si="397"/>
        <v>0</v>
      </c>
      <c r="H577" s="205">
        <f t="shared" si="398"/>
        <v>0</v>
      </c>
      <c r="I577" s="143"/>
      <c r="J577" s="135"/>
      <c r="K577" s="135"/>
      <c r="L577" s="135">
        <v>3114</v>
      </c>
      <c r="M577" s="135"/>
      <c r="N577" s="136"/>
      <c r="O577" s="146" t="s">
        <v>39</v>
      </c>
      <c r="P577" s="131" t="s">
        <v>138</v>
      </c>
      <c r="Q577" s="137"/>
      <c r="R577" s="137"/>
      <c r="S577" s="137"/>
      <c r="T577" s="137"/>
      <c r="U577" s="137"/>
      <c r="V577" s="137"/>
      <c r="W577" s="137"/>
      <c r="X577" s="137"/>
      <c r="Y577" s="137"/>
      <c r="Z577" s="246">
        <f>+Z578</f>
        <v>0</v>
      </c>
      <c r="AA577" s="246">
        <f t="shared" ref="AA577:AD577" si="418">+AA578</f>
        <v>0</v>
      </c>
      <c r="AB577" s="137">
        <f t="shared" si="418"/>
        <v>0</v>
      </c>
      <c r="AC577" s="137">
        <f t="shared" si="418"/>
        <v>0</v>
      </c>
      <c r="AD577" s="137">
        <f t="shared" si="418"/>
        <v>0</v>
      </c>
    </row>
    <row r="578" spans="1:31" s="118" customFormat="1" ht="20.25" hidden="1" customHeight="1" x14ac:dyDescent="0.25">
      <c r="A578" s="187" t="s">
        <v>348</v>
      </c>
      <c r="B578" s="187"/>
      <c r="C578" s="187"/>
      <c r="D578" s="187"/>
      <c r="E578" s="202" t="s">
        <v>397</v>
      </c>
      <c r="F578" s="204">
        <f t="shared" si="396"/>
        <v>0</v>
      </c>
      <c r="G578" s="204">
        <f t="shared" si="397"/>
        <v>0</v>
      </c>
      <c r="H578" s="205">
        <f t="shared" si="398"/>
        <v>0</v>
      </c>
      <c r="I578" s="128"/>
      <c r="J578" s="135"/>
      <c r="K578" s="135"/>
      <c r="L578" s="135"/>
      <c r="M578" s="198">
        <v>31141</v>
      </c>
      <c r="N578" s="199"/>
      <c r="O578" s="200" t="s">
        <v>39</v>
      </c>
      <c r="P578" s="199" t="s">
        <v>138</v>
      </c>
      <c r="Q578" s="201"/>
      <c r="R578" s="201"/>
      <c r="S578" s="201"/>
      <c r="T578" s="201"/>
      <c r="U578" s="201"/>
      <c r="V578" s="201"/>
      <c r="W578" s="201"/>
      <c r="X578" s="201"/>
      <c r="Y578" s="201"/>
      <c r="Z578" s="247">
        <f>+Z579</f>
        <v>0</v>
      </c>
      <c r="AA578" s="247">
        <f t="shared" ref="AA578:AD578" si="419">+AA579</f>
        <v>0</v>
      </c>
      <c r="AB578" s="201">
        <f t="shared" si="419"/>
        <v>0</v>
      </c>
      <c r="AC578" s="201">
        <f t="shared" si="419"/>
        <v>0</v>
      </c>
      <c r="AD578" s="201">
        <f t="shared" si="419"/>
        <v>0</v>
      </c>
    </row>
    <row r="579" spans="1:31" s="118" customFormat="1" ht="19.5" hidden="1" customHeight="1" x14ac:dyDescent="0.25">
      <c r="A579" s="187" t="s">
        <v>348</v>
      </c>
      <c r="B579" s="187"/>
      <c r="C579" s="187"/>
      <c r="D579" s="187"/>
      <c r="E579" s="187"/>
      <c r="F579" s="204">
        <f t="shared" si="396"/>
        <v>0</v>
      </c>
      <c r="G579" s="204">
        <f t="shared" si="397"/>
        <v>0</v>
      </c>
      <c r="H579" s="205">
        <f t="shared" si="398"/>
        <v>0</v>
      </c>
      <c r="I579" s="143"/>
      <c r="J579" s="135"/>
      <c r="K579" s="135"/>
      <c r="L579" s="135"/>
      <c r="M579" s="11"/>
      <c r="N579" s="175">
        <v>311410</v>
      </c>
      <c r="O579" s="176" t="s">
        <v>39</v>
      </c>
      <c r="P579" s="177" t="s">
        <v>138</v>
      </c>
      <c r="Q579" s="178"/>
      <c r="R579" s="178"/>
      <c r="S579" s="178"/>
      <c r="T579" s="178"/>
      <c r="U579" s="178"/>
      <c r="V579" s="178"/>
      <c r="W579" s="178"/>
      <c r="X579" s="178"/>
      <c r="Y579" s="178"/>
      <c r="Z579" s="248">
        <v>0</v>
      </c>
      <c r="AA579" s="248"/>
      <c r="AB579" s="178"/>
      <c r="AC579" s="178"/>
      <c r="AD579" s="178"/>
    </row>
    <row r="580" spans="1:31" s="218" customFormat="1" ht="20.25" hidden="1" customHeight="1" x14ac:dyDescent="0.25">
      <c r="A580" s="192" t="s">
        <v>348</v>
      </c>
      <c r="B580" s="192"/>
      <c r="C580" s="219" t="s">
        <v>393</v>
      </c>
      <c r="D580" s="219" t="s">
        <v>396</v>
      </c>
      <c r="E580" s="219" t="s">
        <v>397</v>
      </c>
      <c r="F580" s="211">
        <f t="shared" si="396"/>
        <v>0</v>
      </c>
      <c r="G580" s="211">
        <f t="shared" si="397"/>
        <v>0</v>
      </c>
      <c r="H580" s="212">
        <f t="shared" si="398"/>
        <v>0</v>
      </c>
      <c r="I580" s="213"/>
      <c r="J580" s="214"/>
      <c r="K580" s="214">
        <v>313</v>
      </c>
      <c r="L580" s="214"/>
      <c r="M580" s="214"/>
      <c r="N580" s="215"/>
      <c r="O580" s="220" t="s">
        <v>39</v>
      </c>
      <c r="P580" s="216" t="s">
        <v>149</v>
      </c>
      <c r="Q580" s="217"/>
      <c r="R580" s="217"/>
      <c r="S580" s="217"/>
      <c r="T580" s="217"/>
      <c r="U580" s="217"/>
      <c r="V580" s="217"/>
      <c r="W580" s="217"/>
      <c r="X580" s="217"/>
      <c r="Y580" s="217"/>
      <c r="Z580" s="245">
        <f>+Z581</f>
        <v>0</v>
      </c>
      <c r="AA580" s="245">
        <f t="shared" ref="AA580:AD580" si="420">+AA581</f>
        <v>0</v>
      </c>
      <c r="AB580" s="217">
        <f t="shared" si="420"/>
        <v>0</v>
      </c>
      <c r="AC580" s="217">
        <f t="shared" si="420"/>
        <v>0</v>
      </c>
      <c r="AD580" s="217">
        <f t="shared" si="420"/>
        <v>0</v>
      </c>
    </row>
    <row r="581" spans="1:31" s="118" customFormat="1" ht="19.5" hidden="1" customHeight="1" x14ac:dyDescent="0.25">
      <c r="A581" s="187" t="s">
        <v>348</v>
      </c>
      <c r="B581" s="187"/>
      <c r="C581" s="187"/>
      <c r="D581" s="202" t="s">
        <v>396</v>
      </c>
      <c r="E581" s="202" t="s">
        <v>397</v>
      </c>
      <c r="F581" s="204">
        <f t="shared" si="396"/>
        <v>0</v>
      </c>
      <c r="G581" s="204">
        <f t="shared" si="397"/>
        <v>0</v>
      </c>
      <c r="H581" s="205">
        <f t="shared" si="398"/>
        <v>0</v>
      </c>
      <c r="I581" s="143"/>
      <c r="J581" s="135"/>
      <c r="K581" s="135"/>
      <c r="L581" s="135">
        <v>3132</v>
      </c>
      <c r="M581" s="135"/>
      <c r="N581" s="136"/>
      <c r="O581" s="146" t="s">
        <v>39</v>
      </c>
      <c r="P581" s="131" t="s">
        <v>150</v>
      </c>
      <c r="Q581" s="137"/>
      <c r="R581" s="137"/>
      <c r="S581" s="137"/>
      <c r="T581" s="137"/>
      <c r="U581" s="137"/>
      <c r="V581" s="137"/>
      <c r="W581" s="137"/>
      <c r="X581" s="137"/>
      <c r="Y581" s="137"/>
      <c r="Z581" s="246">
        <f>+Z582</f>
        <v>0</v>
      </c>
      <c r="AA581" s="246">
        <f t="shared" ref="AA581:AD581" si="421">+AA582</f>
        <v>0</v>
      </c>
      <c r="AB581" s="137">
        <f t="shared" si="421"/>
        <v>0</v>
      </c>
      <c r="AC581" s="137">
        <f t="shared" si="421"/>
        <v>0</v>
      </c>
      <c r="AD581" s="137">
        <f t="shared" si="421"/>
        <v>0</v>
      </c>
    </row>
    <row r="582" spans="1:31" s="118" customFormat="1" ht="20.25" hidden="1" customHeight="1" x14ac:dyDescent="0.25">
      <c r="A582" s="187" t="s">
        <v>348</v>
      </c>
      <c r="B582" s="187"/>
      <c r="C582" s="187"/>
      <c r="D582" s="187"/>
      <c r="E582" s="202" t="s">
        <v>397</v>
      </c>
      <c r="F582" s="204">
        <f t="shared" si="396"/>
        <v>0</v>
      </c>
      <c r="G582" s="204">
        <f t="shared" si="397"/>
        <v>0</v>
      </c>
      <c r="H582" s="205">
        <f t="shared" si="398"/>
        <v>0</v>
      </c>
      <c r="I582" s="128"/>
      <c r="J582" s="135"/>
      <c r="K582" s="135"/>
      <c r="L582" s="135"/>
      <c r="M582" s="198">
        <v>31321</v>
      </c>
      <c r="N582" s="199"/>
      <c r="O582" s="200" t="s">
        <v>39</v>
      </c>
      <c r="P582" s="199" t="s">
        <v>150</v>
      </c>
      <c r="Q582" s="201"/>
      <c r="R582" s="201"/>
      <c r="S582" s="201"/>
      <c r="T582" s="201"/>
      <c r="U582" s="201"/>
      <c r="V582" s="201"/>
      <c r="W582" s="201"/>
      <c r="X582" s="201"/>
      <c r="Y582" s="201"/>
      <c r="Z582" s="247">
        <f>+Z583</f>
        <v>0</v>
      </c>
      <c r="AA582" s="247">
        <f t="shared" ref="AA582:AD582" si="422">+AA583</f>
        <v>0</v>
      </c>
      <c r="AB582" s="201">
        <f t="shared" si="422"/>
        <v>0</v>
      </c>
      <c r="AC582" s="201">
        <f t="shared" si="422"/>
        <v>0</v>
      </c>
      <c r="AD582" s="201">
        <f t="shared" si="422"/>
        <v>0</v>
      </c>
    </row>
    <row r="583" spans="1:31" s="118" customFormat="1" ht="19.5" hidden="1" customHeight="1" x14ac:dyDescent="0.25">
      <c r="A583" s="187" t="s">
        <v>348</v>
      </c>
      <c r="B583" s="187"/>
      <c r="C583" s="187"/>
      <c r="D583" s="187"/>
      <c r="E583" s="187"/>
      <c r="F583" s="204">
        <f t="shared" si="396"/>
        <v>0</v>
      </c>
      <c r="G583" s="204">
        <f t="shared" si="397"/>
        <v>0</v>
      </c>
      <c r="H583" s="205">
        <f t="shared" si="398"/>
        <v>0</v>
      </c>
      <c r="I583" s="143"/>
      <c r="J583" s="135"/>
      <c r="K583" s="135"/>
      <c r="L583" s="135"/>
      <c r="M583" s="11"/>
      <c r="N583" s="175">
        <v>313210</v>
      </c>
      <c r="O583" s="176" t="s">
        <v>39</v>
      </c>
      <c r="P583" s="177" t="s">
        <v>150</v>
      </c>
      <c r="Q583" s="178"/>
      <c r="R583" s="178"/>
      <c r="S583" s="178"/>
      <c r="T583" s="178"/>
      <c r="U583" s="178"/>
      <c r="V583" s="178"/>
      <c r="W583" s="178"/>
      <c r="X583" s="178"/>
      <c r="Y583" s="178"/>
      <c r="Z583" s="248">
        <v>0</v>
      </c>
      <c r="AA583" s="248"/>
      <c r="AB583" s="178"/>
      <c r="AC583" s="178"/>
      <c r="AD583" s="178"/>
    </row>
    <row r="584" spans="1:31" s="191" customFormat="1" ht="20.25" hidden="1" customHeight="1" x14ac:dyDescent="0.25">
      <c r="A584" s="187" t="s">
        <v>348</v>
      </c>
      <c r="B584" s="202" t="s">
        <v>362</v>
      </c>
      <c r="C584" s="202" t="s">
        <v>393</v>
      </c>
      <c r="D584" s="202" t="s">
        <v>396</v>
      </c>
      <c r="E584" s="202" t="s">
        <v>397</v>
      </c>
      <c r="F584" s="204">
        <f t="shared" si="396"/>
        <v>0</v>
      </c>
      <c r="G584" s="204">
        <f t="shared" si="397"/>
        <v>0</v>
      </c>
      <c r="H584" s="205">
        <f t="shared" si="398"/>
        <v>0</v>
      </c>
      <c r="I584" s="125"/>
      <c r="J584" s="125">
        <v>32</v>
      </c>
      <c r="K584" s="125"/>
      <c r="L584" s="125"/>
      <c r="M584" s="125"/>
      <c r="N584" s="125"/>
      <c r="O584" s="179" t="s">
        <v>39</v>
      </c>
      <c r="P584" s="189" t="s">
        <v>7</v>
      </c>
      <c r="Q584" s="190"/>
      <c r="R584" s="190"/>
      <c r="S584" s="190"/>
      <c r="T584" s="190"/>
      <c r="U584" s="190"/>
      <c r="V584" s="190"/>
      <c r="W584" s="190"/>
      <c r="X584" s="190"/>
      <c r="Y584" s="190"/>
      <c r="Z584" s="244">
        <f>+Z585+Z597+Z610+Z637</f>
        <v>0</v>
      </c>
      <c r="AA584" s="244">
        <f t="shared" ref="AA584:AD584" si="423">+AA585+AA597+AA610+AA637</f>
        <v>0</v>
      </c>
      <c r="AB584" s="190">
        <f t="shared" si="423"/>
        <v>0</v>
      </c>
      <c r="AC584" s="190">
        <f t="shared" si="423"/>
        <v>0</v>
      </c>
      <c r="AD584" s="190">
        <f t="shared" si="423"/>
        <v>0</v>
      </c>
      <c r="AE584" s="191">
        <f>+AC584-333503</f>
        <v>-333503</v>
      </c>
    </row>
    <row r="585" spans="1:31" s="218" customFormat="1" ht="20.25" hidden="1" customHeight="1" x14ac:dyDescent="0.25">
      <c r="A585" s="192" t="s">
        <v>348</v>
      </c>
      <c r="B585" s="192"/>
      <c r="C585" s="219" t="s">
        <v>393</v>
      </c>
      <c r="D585" s="219" t="s">
        <v>396</v>
      </c>
      <c r="E585" s="219" t="s">
        <v>397</v>
      </c>
      <c r="F585" s="211">
        <f t="shared" si="396"/>
        <v>0</v>
      </c>
      <c r="G585" s="211">
        <f t="shared" si="397"/>
        <v>0</v>
      </c>
      <c r="H585" s="212">
        <f t="shared" si="398"/>
        <v>0</v>
      </c>
      <c r="I585" s="213"/>
      <c r="J585" s="214"/>
      <c r="K585" s="214">
        <v>321</v>
      </c>
      <c r="L585" s="214"/>
      <c r="M585" s="214"/>
      <c r="N585" s="215"/>
      <c r="O585" s="220" t="s">
        <v>39</v>
      </c>
      <c r="P585" s="216" t="s">
        <v>151</v>
      </c>
      <c r="Q585" s="217"/>
      <c r="R585" s="217"/>
      <c r="S585" s="217"/>
      <c r="T585" s="217"/>
      <c r="U585" s="217"/>
      <c r="V585" s="217"/>
      <c r="W585" s="217"/>
      <c r="X585" s="217"/>
      <c r="Y585" s="217"/>
      <c r="Z585" s="245">
        <f>+Z586+Z589+Z594</f>
        <v>0</v>
      </c>
      <c r="AA585" s="245">
        <f t="shared" ref="AA585:AD585" si="424">+AA586+AA589+AA594</f>
        <v>0</v>
      </c>
      <c r="AB585" s="217">
        <f t="shared" si="424"/>
        <v>0</v>
      </c>
      <c r="AC585" s="217">
        <f t="shared" si="424"/>
        <v>0</v>
      </c>
      <c r="AD585" s="217">
        <f t="shared" si="424"/>
        <v>0</v>
      </c>
    </row>
    <row r="586" spans="1:31" s="118" customFormat="1" ht="19.5" hidden="1" customHeight="1" x14ac:dyDescent="0.25">
      <c r="A586" s="187" t="s">
        <v>348</v>
      </c>
      <c r="B586" s="187"/>
      <c r="C586" s="187"/>
      <c r="D586" s="202" t="s">
        <v>396</v>
      </c>
      <c r="E586" s="202" t="s">
        <v>397</v>
      </c>
      <c r="F586" s="204">
        <f t="shared" si="396"/>
        <v>0</v>
      </c>
      <c r="G586" s="204">
        <f t="shared" si="397"/>
        <v>0</v>
      </c>
      <c r="H586" s="205">
        <f t="shared" si="398"/>
        <v>0</v>
      </c>
      <c r="I586" s="143"/>
      <c r="J586" s="135"/>
      <c r="K586" s="135"/>
      <c r="L586" s="135">
        <v>3211</v>
      </c>
      <c r="M586" s="135"/>
      <c r="N586" s="136"/>
      <c r="O586" s="146" t="s">
        <v>39</v>
      </c>
      <c r="P586" s="131" t="s">
        <v>152</v>
      </c>
      <c r="Q586" s="137"/>
      <c r="R586" s="137"/>
      <c r="S586" s="137"/>
      <c r="T586" s="137"/>
      <c r="U586" s="137"/>
      <c r="V586" s="137"/>
      <c r="W586" s="137"/>
      <c r="X586" s="137"/>
      <c r="Y586" s="137"/>
      <c r="Z586" s="246">
        <f>+Z587</f>
        <v>0</v>
      </c>
      <c r="AA586" s="246">
        <f t="shared" ref="AA586:AD586" si="425">+AA587</f>
        <v>0</v>
      </c>
      <c r="AB586" s="137">
        <f t="shared" si="425"/>
        <v>0</v>
      </c>
      <c r="AC586" s="137">
        <f t="shared" si="425"/>
        <v>0</v>
      </c>
      <c r="AD586" s="137">
        <f t="shared" si="425"/>
        <v>0</v>
      </c>
    </row>
    <row r="587" spans="1:31" s="118" customFormat="1" ht="20.25" hidden="1" customHeight="1" x14ac:dyDescent="0.25">
      <c r="A587" s="187" t="s">
        <v>348</v>
      </c>
      <c r="B587" s="187"/>
      <c r="C587" s="187"/>
      <c r="D587" s="187"/>
      <c r="E587" s="202" t="s">
        <v>397</v>
      </c>
      <c r="F587" s="204">
        <f t="shared" si="396"/>
        <v>0</v>
      </c>
      <c r="G587" s="204">
        <f t="shared" si="397"/>
        <v>0</v>
      </c>
      <c r="H587" s="205">
        <f t="shared" si="398"/>
        <v>0</v>
      </c>
      <c r="I587" s="128"/>
      <c r="J587" s="135"/>
      <c r="K587" s="135"/>
      <c r="L587" s="135"/>
      <c r="M587" s="198">
        <v>32113</v>
      </c>
      <c r="N587" s="199"/>
      <c r="O587" s="200" t="s">
        <v>39</v>
      </c>
      <c r="P587" s="199" t="s">
        <v>154</v>
      </c>
      <c r="Q587" s="201"/>
      <c r="R587" s="201"/>
      <c r="S587" s="201"/>
      <c r="T587" s="201"/>
      <c r="U587" s="201"/>
      <c r="V587" s="201"/>
      <c r="W587" s="201"/>
      <c r="X587" s="201"/>
      <c r="Y587" s="201"/>
      <c r="Z587" s="247">
        <f>+Z588</f>
        <v>0</v>
      </c>
      <c r="AA587" s="247">
        <f t="shared" ref="AA587:AD587" si="426">+AA588</f>
        <v>0</v>
      </c>
      <c r="AB587" s="201">
        <f t="shared" si="426"/>
        <v>0</v>
      </c>
      <c r="AC587" s="201">
        <f t="shared" si="426"/>
        <v>0</v>
      </c>
      <c r="AD587" s="201">
        <f t="shared" si="426"/>
        <v>0</v>
      </c>
    </row>
    <row r="588" spans="1:31" s="118" customFormat="1" ht="19.5" hidden="1" customHeight="1" x14ac:dyDescent="0.25">
      <c r="A588" s="187" t="s">
        <v>348</v>
      </c>
      <c r="B588" s="187"/>
      <c r="C588" s="187"/>
      <c r="D588" s="187"/>
      <c r="E588" s="187"/>
      <c r="F588" s="204">
        <f t="shared" si="396"/>
        <v>0</v>
      </c>
      <c r="G588" s="204">
        <f t="shared" si="397"/>
        <v>0</v>
      </c>
      <c r="H588" s="205">
        <f t="shared" si="398"/>
        <v>0</v>
      </c>
      <c r="I588" s="143"/>
      <c r="J588" s="135"/>
      <c r="K588" s="135"/>
      <c r="L588" s="135"/>
      <c r="M588" s="11"/>
      <c r="N588" s="175">
        <v>321130</v>
      </c>
      <c r="O588" s="176" t="s">
        <v>39</v>
      </c>
      <c r="P588" s="177" t="s">
        <v>154</v>
      </c>
      <c r="Q588" s="178"/>
      <c r="R588" s="178"/>
      <c r="S588" s="178"/>
      <c r="T588" s="178"/>
      <c r="U588" s="178"/>
      <c r="V588" s="178"/>
      <c r="W588" s="178"/>
      <c r="X588" s="178"/>
      <c r="Y588" s="178"/>
      <c r="Z588" s="248">
        <v>0</v>
      </c>
      <c r="AA588" s="248"/>
      <c r="AB588" s="178"/>
      <c r="AC588" s="178"/>
      <c r="AD588" s="178"/>
    </row>
    <row r="589" spans="1:31" s="118" customFormat="1" ht="19.5" hidden="1" customHeight="1" x14ac:dyDescent="0.25">
      <c r="A589" s="187" t="s">
        <v>348</v>
      </c>
      <c r="B589" s="187"/>
      <c r="C589" s="187"/>
      <c r="D589" s="202" t="s">
        <v>396</v>
      </c>
      <c r="E589" s="202" t="s">
        <v>397</v>
      </c>
      <c r="F589" s="204">
        <f t="shared" si="396"/>
        <v>0</v>
      </c>
      <c r="G589" s="204">
        <f t="shared" si="397"/>
        <v>0</v>
      </c>
      <c r="H589" s="205">
        <f t="shared" si="398"/>
        <v>0</v>
      </c>
      <c r="I589" s="143"/>
      <c r="J589" s="135"/>
      <c r="K589" s="135"/>
      <c r="L589" s="135">
        <v>3212</v>
      </c>
      <c r="M589" s="135"/>
      <c r="N589" s="136"/>
      <c r="O589" s="146" t="s">
        <v>39</v>
      </c>
      <c r="P589" s="131" t="s">
        <v>157</v>
      </c>
      <c r="Q589" s="137"/>
      <c r="R589" s="137"/>
      <c r="S589" s="137"/>
      <c r="T589" s="137"/>
      <c r="U589" s="137"/>
      <c r="V589" s="137"/>
      <c r="W589" s="137"/>
      <c r="X589" s="137"/>
      <c r="Y589" s="137"/>
      <c r="Z589" s="246">
        <f>+Z590+Z592</f>
        <v>0</v>
      </c>
      <c r="AA589" s="246">
        <f t="shared" ref="AA589:AD589" si="427">+AA590+AA592</f>
        <v>0</v>
      </c>
      <c r="AB589" s="137">
        <f t="shared" si="427"/>
        <v>0</v>
      </c>
      <c r="AC589" s="137">
        <f t="shared" si="427"/>
        <v>0</v>
      </c>
      <c r="AD589" s="137">
        <f t="shared" si="427"/>
        <v>0</v>
      </c>
    </row>
    <row r="590" spans="1:31" s="118" customFormat="1" ht="20.25" hidden="1" customHeight="1" x14ac:dyDescent="0.25">
      <c r="A590" s="187" t="s">
        <v>348</v>
      </c>
      <c r="B590" s="187"/>
      <c r="C590" s="187"/>
      <c r="D590" s="187"/>
      <c r="E590" s="202" t="s">
        <v>397</v>
      </c>
      <c r="F590" s="204">
        <f t="shared" si="396"/>
        <v>0</v>
      </c>
      <c r="G590" s="204">
        <f t="shared" si="397"/>
        <v>0</v>
      </c>
      <c r="H590" s="205">
        <f t="shared" si="398"/>
        <v>0</v>
      </c>
      <c r="I590" s="128"/>
      <c r="J590" s="135"/>
      <c r="K590" s="135"/>
      <c r="L590" s="135"/>
      <c r="M590" s="198">
        <v>32121</v>
      </c>
      <c r="N590" s="199"/>
      <c r="O590" s="200" t="s">
        <v>39</v>
      </c>
      <c r="P590" s="199" t="s">
        <v>158</v>
      </c>
      <c r="Q590" s="201"/>
      <c r="R590" s="201"/>
      <c r="S590" s="201"/>
      <c r="T590" s="201"/>
      <c r="U590" s="201"/>
      <c r="V590" s="201"/>
      <c r="W590" s="201"/>
      <c r="X590" s="201"/>
      <c r="Y590" s="201"/>
      <c r="Z590" s="247">
        <f>+Z591</f>
        <v>0</v>
      </c>
      <c r="AA590" s="247">
        <f t="shared" ref="AA590:AD590" si="428">+AA591</f>
        <v>0</v>
      </c>
      <c r="AB590" s="201">
        <f t="shared" si="428"/>
        <v>0</v>
      </c>
      <c r="AC590" s="201">
        <f t="shared" si="428"/>
        <v>0</v>
      </c>
      <c r="AD590" s="201">
        <f t="shared" si="428"/>
        <v>0</v>
      </c>
    </row>
    <row r="591" spans="1:31" s="118" customFormat="1" ht="19.5" hidden="1" customHeight="1" x14ac:dyDescent="0.25">
      <c r="A591" s="187" t="s">
        <v>348</v>
      </c>
      <c r="B591" s="187"/>
      <c r="C591" s="187"/>
      <c r="D591" s="187"/>
      <c r="E591" s="187"/>
      <c r="F591" s="204">
        <f t="shared" si="396"/>
        <v>0</v>
      </c>
      <c r="G591" s="204">
        <f t="shared" si="397"/>
        <v>0</v>
      </c>
      <c r="H591" s="205">
        <f t="shared" si="398"/>
        <v>0</v>
      </c>
      <c r="I591" s="143"/>
      <c r="J591" s="135"/>
      <c r="K591" s="135"/>
      <c r="L591" s="135"/>
      <c r="M591" s="11"/>
      <c r="N591" s="175">
        <v>321210</v>
      </c>
      <c r="O591" s="176" t="s">
        <v>39</v>
      </c>
      <c r="P591" s="177" t="s">
        <v>158</v>
      </c>
      <c r="Q591" s="178"/>
      <c r="R591" s="178"/>
      <c r="S591" s="178"/>
      <c r="T591" s="178"/>
      <c r="U591" s="178"/>
      <c r="V591" s="178"/>
      <c r="W591" s="178"/>
      <c r="X591" s="178"/>
      <c r="Y591" s="178"/>
      <c r="Z591" s="248">
        <v>0</v>
      </c>
      <c r="AA591" s="248"/>
      <c r="AB591" s="178"/>
      <c r="AC591" s="178"/>
      <c r="AD591" s="178"/>
    </row>
    <row r="592" spans="1:31" s="118" customFormat="1" ht="20.25" hidden="1" customHeight="1" x14ac:dyDescent="0.25">
      <c r="A592" s="187" t="s">
        <v>348</v>
      </c>
      <c r="B592" s="187"/>
      <c r="C592" s="187"/>
      <c r="D592" s="187"/>
      <c r="E592" s="202" t="s">
        <v>397</v>
      </c>
      <c r="F592" s="204">
        <f t="shared" si="396"/>
        <v>0</v>
      </c>
      <c r="G592" s="204">
        <f t="shared" si="397"/>
        <v>0</v>
      </c>
      <c r="H592" s="205">
        <f t="shared" si="398"/>
        <v>0</v>
      </c>
      <c r="I592" s="128"/>
      <c r="J592" s="135"/>
      <c r="K592" s="135"/>
      <c r="L592" s="135"/>
      <c r="M592" s="198">
        <v>32123</v>
      </c>
      <c r="N592" s="199"/>
      <c r="O592" s="200" t="s">
        <v>39</v>
      </c>
      <c r="P592" s="199" t="s">
        <v>159</v>
      </c>
      <c r="Q592" s="201"/>
      <c r="R592" s="201"/>
      <c r="S592" s="201"/>
      <c r="T592" s="201"/>
      <c r="U592" s="201"/>
      <c r="V592" s="201"/>
      <c r="W592" s="201"/>
      <c r="X592" s="201"/>
      <c r="Y592" s="201"/>
      <c r="Z592" s="247">
        <f t="shared" ref="Z592:AD592" si="429">Z593</f>
        <v>0</v>
      </c>
      <c r="AA592" s="247">
        <f t="shared" si="429"/>
        <v>0</v>
      </c>
      <c r="AB592" s="201">
        <f t="shared" si="429"/>
        <v>0</v>
      </c>
      <c r="AC592" s="201">
        <f t="shared" si="429"/>
        <v>0</v>
      </c>
      <c r="AD592" s="201">
        <f t="shared" si="429"/>
        <v>0</v>
      </c>
    </row>
    <row r="593" spans="1:30" s="118" customFormat="1" ht="19.5" hidden="1" customHeight="1" x14ac:dyDescent="0.25">
      <c r="A593" s="187" t="s">
        <v>348</v>
      </c>
      <c r="B593" s="187"/>
      <c r="C593" s="187"/>
      <c r="D593" s="187"/>
      <c r="E593" s="187"/>
      <c r="F593" s="204">
        <f t="shared" si="396"/>
        <v>0</v>
      </c>
      <c r="G593" s="204">
        <f t="shared" si="397"/>
        <v>0</v>
      </c>
      <c r="H593" s="205">
        <f t="shared" si="398"/>
        <v>0</v>
      </c>
      <c r="I593" s="143"/>
      <c r="J593" s="135"/>
      <c r="K593" s="135"/>
      <c r="L593" s="135"/>
      <c r="M593" s="11"/>
      <c r="N593" s="175">
        <v>321230</v>
      </c>
      <c r="O593" s="176" t="s">
        <v>39</v>
      </c>
      <c r="P593" s="177" t="s">
        <v>159</v>
      </c>
      <c r="Q593" s="178"/>
      <c r="R593" s="178"/>
      <c r="S593" s="178"/>
      <c r="T593" s="178"/>
      <c r="U593" s="178"/>
      <c r="V593" s="178"/>
      <c r="W593" s="178"/>
      <c r="X593" s="178"/>
      <c r="Y593" s="178"/>
      <c r="Z593" s="248">
        <v>0</v>
      </c>
      <c r="AA593" s="248"/>
      <c r="AB593" s="178"/>
      <c r="AC593" s="178"/>
      <c r="AD593" s="178"/>
    </row>
    <row r="594" spans="1:30" s="118" customFormat="1" ht="19.5" hidden="1" customHeight="1" x14ac:dyDescent="0.25">
      <c r="A594" s="187" t="s">
        <v>348</v>
      </c>
      <c r="B594" s="187"/>
      <c r="C594" s="187"/>
      <c r="D594" s="202" t="s">
        <v>396</v>
      </c>
      <c r="E594" s="202" t="s">
        <v>397</v>
      </c>
      <c r="F594" s="204">
        <f t="shared" si="396"/>
        <v>0</v>
      </c>
      <c r="G594" s="204">
        <f t="shared" si="397"/>
        <v>0</v>
      </c>
      <c r="H594" s="205">
        <f t="shared" si="398"/>
        <v>0</v>
      </c>
      <c r="I594" s="143"/>
      <c r="J594" s="135"/>
      <c r="K594" s="135"/>
      <c r="L594" s="135">
        <v>3213</v>
      </c>
      <c r="M594" s="135"/>
      <c r="N594" s="136"/>
      <c r="O594" s="146" t="s">
        <v>39</v>
      </c>
      <c r="P594" s="131" t="s">
        <v>160</v>
      </c>
      <c r="Q594" s="137"/>
      <c r="R594" s="137"/>
      <c r="S594" s="137"/>
      <c r="T594" s="137"/>
      <c r="U594" s="137"/>
      <c r="V594" s="137"/>
      <c r="W594" s="137"/>
      <c r="X594" s="137"/>
      <c r="Y594" s="137"/>
      <c r="Z594" s="246">
        <f>+Z595</f>
        <v>0</v>
      </c>
      <c r="AA594" s="246">
        <f t="shared" ref="AA594:AD594" si="430">+AA595</f>
        <v>0</v>
      </c>
      <c r="AB594" s="137">
        <f t="shared" si="430"/>
        <v>0</v>
      </c>
      <c r="AC594" s="137">
        <f t="shared" si="430"/>
        <v>0</v>
      </c>
      <c r="AD594" s="137">
        <f t="shared" si="430"/>
        <v>0</v>
      </c>
    </row>
    <row r="595" spans="1:30" s="118" customFormat="1" ht="20.25" hidden="1" customHeight="1" x14ac:dyDescent="0.25">
      <c r="A595" s="187" t="s">
        <v>348</v>
      </c>
      <c r="B595" s="187"/>
      <c r="C595" s="187"/>
      <c r="D595" s="187"/>
      <c r="E595" s="202" t="s">
        <v>397</v>
      </c>
      <c r="F595" s="204">
        <f t="shared" si="396"/>
        <v>0</v>
      </c>
      <c r="G595" s="204">
        <f t="shared" si="397"/>
        <v>0</v>
      </c>
      <c r="H595" s="205">
        <f t="shared" si="398"/>
        <v>0</v>
      </c>
      <c r="I595" s="128"/>
      <c r="J595" s="135"/>
      <c r="K595" s="135"/>
      <c r="L595" s="135"/>
      <c r="M595" s="198">
        <v>32131</v>
      </c>
      <c r="N595" s="199"/>
      <c r="O595" s="200" t="s">
        <v>39</v>
      </c>
      <c r="P595" s="199" t="s">
        <v>161</v>
      </c>
      <c r="Q595" s="201"/>
      <c r="R595" s="201"/>
      <c r="S595" s="201"/>
      <c r="T595" s="201"/>
      <c r="U595" s="201"/>
      <c r="V595" s="201"/>
      <c r="W595" s="201"/>
      <c r="X595" s="201"/>
      <c r="Y595" s="201"/>
      <c r="Z595" s="247">
        <f>+Z596</f>
        <v>0</v>
      </c>
      <c r="AA595" s="247">
        <f t="shared" ref="AA595:AD595" si="431">+AA596</f>
        <v>0</v>
      </c>
      <c r="AB595" s="201">
        <f t="shared" si="431"/>
        <v>0</v>
      </c>
      <c r="AC595" s="201">
        <f t="shared" si="431"/>
        <v>0</v>
      </c>
      <c r="AD595" s="201">
        <f t="shared" si="431"/>
        <v>0</v>
      </c>
    </row>
    <row r="596" spans="1:30" s="118" customFormat="1" ht="19.5" hidden="1" customHeight="1" x14ac:dyDescent="0.25">
      <c r="A596" s="187" t="s">
        <v>348</v>
      </c>
      <c r="B596" s="187"/>
      <c r="C596" s="187"/>
      <c r="D596" s="187"/>
      <c r="E596" s="187"/>
      <c r="F596" s="204">
        <f t="shared" si="396"/>
        <v>0</v>
      </c>
      <c r="G596" s="204">
        <f t="shared" si="397"/>
        <v>0</v>
      </c>
      <c r="H596" s="205">
        <f t="shared" si="398"/>
        <v>0</v>
      </c>
      <c r="I596" s="143"/>
      <c r="J596" s="135"/>
      <c r="K596" s="135"/>
      <c r="L596" s="135"/>
      <c r="M596" s="11"/>
      <c r="N596" s="175">
        <v>321310</v>
      </c>
      <c r="O596" s="176" t="s">
        <v>39</v>
      </c>
      <c r="P596" s="177" t="s">
        <v>162</v>
      </c>
      <c r="Q596" s="178"/>
      <c r="R596" s="178"/>
      <c r="S596" s="178"/>
      <c r="T596" s="178"/>
      <c r="U596" s="178"/>
      <c r="V596" s="178"/>
      <c r="W596" s="178"/>
      <c r="X596" s="178"/>
      <c r="Y596" s="178"/>
      <c r="Z596" s="248">
        <v>0</v>
      </c>
      <c r="AA596" s="248"/>
      <c r="AB596" s="178"/>
      <c r="AC596" s="178"/>
      <c r="AD596" s="178"/>
    </row>
    <row r="597" spans="1:30" s="218" customFormat="1" ht="20.25" hidden="1" customHeight="1" x14ac:dyDescent="0.25">
      <c r="A597" s="192" t="s">
        <v>348</v>
      </c>
      <c r="B597" s="192"/>
      <c r="C597" s="219" t="s">
        <v>393</v>
      </c>
      <c r="D597" s="219" t="s">
        <v>396</v>
      </c>
      <c r="E597" s="219" t="s">
        <v>397</v>
      </c>
      <c r="F597" s="211">
        <f t="shared" si="396"/>
        <v>0</v>
      </c>
      <c r="G597" s="211">
        <f t="shared" si="397"/>
        <v>0</v>
      </c>
      <c r="H597" s="212">
        <f t="shared" si="398"/>
        <v>0</v>
      </c>
      <c r="I597" s="213"/>
      <c r="J597" s="214"/>
      <c r="K597" s="214">
        <v>322</v>
      </c>
      <c r="L597" s="214"/>
      <c r="M597" s="214"/>
      <c r="N597" s="215"/>
      <c r="O597" s="220" t="s">
        <v>39</v>
      </c>
      <c r="P597" s="216" t="s">
        <v>165</v>
      </c>
      <c r="Q597" s="217"/>
      <c r="R597" s="217"/>
      <c r="S597" s="217"/>
      <c r="T597" s="217"/>
      <c r="U597" s="217"/>
      <c r="V597" s="217"/>
      <c r="W597" s="217"/>
      <c r="X597" s="217"/>
      <c r="Y597" s="217"/>
      <c r="Z597" s="245">
        <f>+Z598+Z604</f>
        <v>0</v>
      </c>
      <c r="AA597" s="245">
        <f t="shared" ref="AA597:AD597" si="432">+AA598+AA604</f>
        <v>0</v>
      </c>
      <c r="AB597" s="217">
        <f t="shared" si="432"/>
        <v>0</v>
      </c>
      <c r="AC597" s="217">
        <f t="shared" si="432"/>
        <v>0</v>
      </c>
      <c r="AD597" s="217">
        <f t="shared" si="432"/>
        <v>0</v>
      </c>
    </row>
    <row r="598" spans="1:30" s="118" customFormat="1" ht="19.5" hidden="1" customHeight="1" x14ac:dyDescent="0.25">
      <c r="A598" s="187" t="s">
        <v>348</v>
      </c>
      <c r="B598" s="187"/>
      <c r="C598" s="187"/>
      <c r="D598" s="202" t="s">
        <v>396</v>
      </c>
      <c r="E598" s="202" t="s">
        <v>397</v>
      </c>
      <c r="F598" s="204">
        <f t="shared" si="396"/>
        <v>0</v>
      </c>
      <c r="G598" s="204">
        <f t="shared" si="397"/>
        <v>0</v>
      </c>
      <c r="H598" s="205">
        <f t="shared" si="398"/>
        <v>0</v>
      </c>
      <c r="I598" s="143"/>
      <c r="J598" s="135"/>
      <c r="K598" s="135"/>
      <c r="L598" s="135">
        <v>3221</v>
      </c>
      <c r="M598" s="135"/>
      <c r="N598" s="136"/>
      <c r="O598" s="146" t="s">
        <v>39</v>
      </c>
      <c r="P598" s="131" t="s">
        <v>166</v>
      </c>
      <c r="Q598" s="137"/>
      <c r="R598" s="137"/>
      <c r="S598" s="137"/>
      <c r="T598" s="137"/>
      <c r="U598" s="137"/>
      <c r="V598" s="137"/>
      <c r="W598" s="137"/>
      <c r="X598" s="137"/>
      <c r="Y598" s="137"/>
      <c r="Z598" s="246">
        <f>+Z599+Z602</f>
        <v>0</v>
      </c>
      <c r="AA598" s="246">
        <f t="shared" ref="AA598:AD598" si="433">+AA599+AA602</f>
        <v>0</v>
      </c>
      <c r="AB598" s="137">
        <f t="shared" si="433"/>
        <v>0</v>
      </c>
      <c r="AC598" s="137">
        <f t="shared" si="433"/>
        <v>0</v>
      </c>
      <c r="AD598" s="137">
        <f t="shared" si="433"/>
        <v>0</v>
      </c>
    </row>
    <row r="599" spans="1:30" s="118" customFormat="1" ht="20.25" hidden="1" customHeight="1" x14ac:dyDescent="0.25">
      <c r="A599" s="187" t="s">
        <v>348</v>
      </c>
      <c r="B599" s="187"/>
      <c r="C599" s="187"/>
      <c r="D599" s="187"/>
      <c r="E599" s="202" t="s">
        <v>397</v>
      </c>
      <c r="F599" s="204">
        <f t="shared" si="396"/>
        <v>0</v>
      </c>
      <c r="G599" s="204">
        <f t="shared" si="397"/>
        <v>0</v>
      </c>
      <c r="H599" s="205">
        <f t="shared" si="398"/>
        <v>0</v>
      </c>
      <c r="I599" s="128"/>
      <c r="J599" s="135"/>
      <c r="K599" s="135"/>
      <c r="L599" s="135"/>
      <c r="M599" s="198">
        <v>32211</v>
      </c>
      <c r="N599" s="199"/>
      <c r="O599" s="200" t="s">
        <v>39</v>
      </c>
      <c r="P599" s="199" t="s">
        <v>167</v>
      </c>
      <c r="Q599" s="201"/>
      <c r="R599" s="201"/>
      <c r="S599" s="201"/>
      <c r="T599" s="201"/>
      <c r="U599" s="201"/>
      <c r="V599" s="201"/>
      <c r="W599" s="201"/>
      <c r="X599" s="201"/>
      <c r="Y599" s="201"/>
      <c r="Z599" s="247">
        <f>+Z600+Z601</f>
        <v>0</v>
      </c>
      <c r="AA599" s="247">
        <f t="shared" ref="AA599:AD599" si="434">+AA600+AA601</f>
        <v>0</v>
      </c>
      <c r="AB599" s="201">
        <f t="shared" si="434"/>
        <v>0</v>
      </c>
      <c r="AC599" s="201">
        <f t="shared" si="434"/>
        <v>0</v>
      </c>
      <c r="AD599" s="201">
        <f t="shared" si="434"/>
        <v>0</v>
      </c>
    </row>
    <row r="600" spans="1:30" s="118" customFormat="1" ht="19.5" hidden="1" customHeight="1" x14ac:dyDescent="0.25">
      <c r="A600" s="187" t="s">
        <v>348</v>
      </c>
      <c r="B600" s="187"/>
      <c r="C600" s="187"/>
      <c r="D600" s="187"/>
      <c r="E600" s="187"/>
      <c r="F600" s="204">
        <f t="shared" si="396"/>
        <v>0</v>
      </c>
      <c r="G600" s="204">
        <f t="shared" si="397"/>
        <v>0</v>
      </c>
      <c r="H600" s="205">
        <f t="shared" si="398"/>
        <v>0</v>
      </c>
      <c r="I600" s="143"/>
      <c r="J600" s="135"/>
      <c r="K600" s="135"/>
      <c r="L600" s="135"/>
      <c r="M600" s="11"/>
      <c r="N600" s="175">
        <v>322110</v>
      </c>
      <c r="O600" s="176" t="s">
        <v>39</v>
      </c>
      <c r="P600" s="177" t="s">
        <v>167</v>
      </c>
      <c r="Q600" s="178"/>
      <c r="R600" s="178"/>
      <c r="S600" s="178"/>
      <c r="T600" s="178"/>
      <c r="U600" s="178"/>
      <c r="V600" s="178"/>
      <c r="W600" s="178"/>
      <c r="X600" s="178"/>
      <c r="Y600" s="178"/>
      <c r="Z600" s="248">
        <v>0</v>
      </c>
      <c r="AA600" s="248"/>
      <c r="AB600" s="178"/>
      <c r="AC600" s="178"/>
      <c r="AD600" s="178"/>
    </row>
    <row r="601" spans="1:30" s="118" customFormat="1" ht="19.5" hidden="1" customHeight="1" x14ac:dyDescent="0.25">
      <c r="A601" s="187" t="s">
        <v>348</v>
      </c>
      <c r="B601" s="187"/>
      <c r="C601" s="187"/>
      <c r="D601" s="187"/>
      <c r="E601" s="187"/>
      <c r="F601" s="204">
        <f t="shared" si="396"/>
        <v>0</v>
      </c>
      <c r="G601" s="204">
        <f t="shared" si="397"/>
        <v>0</v>
      </c>
      <c r="H601" s="205">
        <f t="shared" si="398"/>
        <v>0</v>
      </c>
      <c r="I601" s="143"/>
      <c r="J601" s="135"/>
      <c r="K601" s="135"/>
      <c r="L601" s="135"/>
      <c r="M601" s="11"/>
      <c r="N601" s="175">
        <v>322111</v>
      </c>
      <c r="O601" s="176" t="s">
        <v>39</v>
      </c>
      <c r="P601" s="177" t="s">
        <v>169</v>
      </c>
      <c r="Q601" s="178"/>
      <c r="R601" s="178"/>
      <c r="S601" s="178"/>
      <c r="T601" s="178"/>
      <c r="U601" s="178"/>
      <c r="V601" s="178"/>
      <c r="W601" s="178"/>
      <c r="X601" s="178"/>
      <c r="Y601" s="178"/>
      <c r="Z601" s="248">
        <v>0</v>
      </c>
      <c r="AA601" s="248"/>
      <c r="AB601" s="178"/>
      <c r="AC601" s="178"/>
      <c r="AD601" s="178"/>
    </row>
    <row r="602" spans="1:30" s="118" customFormat="1" ht="20.25" hidden="1" customHeight="1" x14ac:dyDescent="0.25">
      <c r="A602" s="187" t="s">
        <v>348</v>
      </c>
      <c r="B602" s="187"/>
      <c r="C602" s="187"/>
      <c r="D602" s="187"/>
      <c r="E602" s="202" t="s">
        <v>397</v>
      </c>
      <c r="F602" s="204">
        <f t="shared" si="396"/>
        <v>0</v>
      </c>
      <c r="G602" s="204">
        <f t="shared" si="397"/>
        <v>0</v>
      </c>
      <c r="H602" s="205">
        <f t="shared" si="398"/>
        <v>0</v>
      </c>
      <c r="I602" s="128"/>
      <c r="J602" s="135"/>
      <c r="K602" s="135"/>
      <c r="L602" s="135"/>
      <c r="M602" s="198">
        <v>32216</v>
      </c>
      <c r="N602" s="199"/>
      <c r="O602" s="200" t="s">
        <v>39</v>
      </c>
      <c r="P602" s="199" t="s">
        <v>176</v>
      </c>
      <c r="Q602" s="201"/>
      <c r="R602" s="201"/>
      <c r="S602" s="201"/>
      <c r="T602" s="201"/>
      <c r="U602" s="201"/>
      <c r="V602" s="201"/>
      <c r="W602" s="201"/>
      <c r="X602" s="201"/>
      <c r="Y602" s="201"/>
      <c r="Z602" s="247">
        <f>+Z603</f>
        <v>0</v>
      </c>
      <c r="AA602" s="247">
        <f t="shared" ref="AA602:AD602" si="435">+AA603</f>
        <v>0</v>
      </c>
      <c r="AB602" s="201">
        <f t="shared" si="435"/>
        <v>0</v>
      </c>
      <c r="AC602" s="201">
        <f t="shared" si="435"/>
        <v>0</v>
      </c>
      <c r="AD602" s="201">
        <f t="shared" si="435"/>
        <v>0</v>
      </c>
    </row>
    <row r="603" spans="1:30" s="118" customFormat="1" ht="19.5" hidden="1" customHeight="1" x14ac:dyDescent="0.25">
      <c r="A603" s="187" t="s">
        <v>348</v>
      </c>
      <c r="B603" s="187"/>
      <c r="C603" s="187"/>
      <c r="D603" s="187"/>
      <c r="E603" s="187"/>
      <c r="F603" s="204">
        <f t="shared" si="396"/>
        <v>0</v>
      </c>
      <c r="G603" s="204">
        <f t="shared" si="397"/>
        <v>0</v>
      </c>
      <c r="H603" s="205">
        <f t="shared" si="398"/>
        <v>0</v>
      </c>
      <c r="I603" s="143"/>
      <c r="J603" s="135"/>
      <c r="K603" s="135"/>
      <c r="L603" s="135"/>
      <c r="M603" s="11"/>
      <c r="N603" s="175">
        <v>322160</v>
      </c>
      <c r="O603" s="176" t="s">
        <v>39</v>
      </c>
      <c r="P603" s="177" t="s">
        <v>176</v>
      </c>
      <c r="Q603" s="178"/>
      <c r="R603" s="178"/>
      <c r="S603" s="178"/>
      <c r="T603" s="178"/>
      <c r="U603" s="178"/>
      <c r="V603" s="178"/>
      <c r="W603" s="178"/>
      <c r="X603" s="178"/>
      <c r="Y603" s="178"/>
      <c r="Z603" s="248">
        <v>0</v>
      </c>
      <c r="AA603" s="248"/>
      <c r="AB603" s="178"/>
      <c r="AC603" s="178"/>
      <c r="AD603" s="178"/>
    </row>
    <row r="604" spans="1:30" s="118" customFormat="1" ht="19.5" hidden="1" customHeight="1" x14ac:dyDescent="0.25">
      <c r="A604" s="187" t="s">
        <v>348</v>
      </c>
      <c r="B604" s="187"/>
      <c r="C604" s="187"/>
      <c r="D604" s="202" t="s">
        <v>396</v>
      </c>
      <c r="E604" s="202" t="s">
        <v>397</v>
      </c>
      <c r="F604" s="204">
        <f t="shared" si="396"/>
        <v>0</v>
      </c>
      <c r="G604" s="204">
        <f t="shared" si="397"/>
        <v>0</v>
      </c>
      <c r="H604" s="205">
        <f t="shared" si="398"/>
        <v>0</v>
      </c>
      <c r="I604" s="143"/>
      <c r="J604" s="135"/>
      <c r="K604" s="135"/>
      <c r="L604" s="135">
        <v>3223</v>
      </c>
      <c r="M604" s="135"/>
      <c r="N604" s="136"/>
      <c r="O604" s="146" t="s">
        <v>39</v>
      </c>
      <c r="P604" s="131" t="s">
        <v>184</v>
      </c>
      <c r="Q604" s="137"/>
      <c r="R604" s="137"/>
      <c r="S604" s="137"/>
      <c r="T604" s="137"/>
      <c r="U604" s="137"/>
      <c r="V604" s="137"/>
      <c r="W604" s="137"/>
      <c r="X604" s="137"/>
      <c r="Y604" s="137"/>
      <c r="Z604" s="246">
        <f>+Z605+Z608</f>
        <v>0</v>
      </c>
      <c r="AA604" s="246">
        <f t="shared" ref="AA604:AD604" si="436">+AA605+AA608</f>
        <v>0</v>
      </c>
      <c r="AB604" s="137">
        <f t="shared" si="436"/>
        <v>0</v>
      </c>
      <c r="AC604" s="137">
        <f t="shared" si="436"/>
        <v>0</v>
      </c>
      <c r="AD604" s="137">
        <f t="shared" si="436"/>
        <v>0</v>
      </c>
    </row>
    <row r="605" spans="1:30" s="118" customFormat="1" ht="20.25" hidden="1" customHeight="1" x14ac:dyDescent="0.25">
      <c r="A605" s="187" t="s">
        <v>348</v>
      </c>
      <c r="B605" s="187"/>
      <c r="C605" s="187"/>
      <c r="D605" s="187"/>
      <c r="E605" s="202" t="s">
        <v>397</v>
      </c>
      <c r="F605" s="204">
        <f t="shared" si="396"/>
        <v>0</v>
      </c>
      <c r="G605" s="204">
        <f t="shared" si="397"/>
        <v>0</v>
      </c>
      <c r="H605" s="205">
        <f t="shared" si="398"/>
        <v>0</v>
      </c>
      <c r="I605" s="128"/>
      <c r="J605" s="135"/>
      <c r="K605" s="135"/>
      <c r="L605" s="135"/>
      <c r="M605" s="198">
        <v>32231</v>
      </c>
      <c r="N605" s="199"/>
      <c r="O605" s="200" t="s">
        <v>39</v>
      </c>
      <c r="P605" s="199" t="s">
        <v>185</v>
      </c>
      <c r="Q605" s="201"/>
      <c r="R605" s="201"/>
      <c r="S605" s="201"/>
      <c r="T605" s="201"/>
      <c r="U605" s="201"/>
      <c r="V605" s="201"/>
      <c r="W605" s="201"/>
      <c r="X605" s="201"/>
      <c r="Y605" s="201"/>
      <c r="Z605" s="247">
        <f>+Z606+Z607</f>
        <v>0</v>
      </c>
      <c r="AA605" s="247">
        <f t="shared" ref="AA605:AD605" si="437">+AA606+AA607</f>
        <v>0</v>
      </c>
      <c r="AB605" s="201">
        <f t="shared" si="437"/>
        <v>0</v>
      </c>
      <c r="AC605" s="201">
        <f t="shared" si="437"/>
        <v>0</v>
      </c>
      <c r="AD605" s="201">
        <f t="shared" si="437"/>
        <v>0</v>
      </c>
    </row>
    <row r="606" spans="1:30" s="118" customFormat="1" ht="19.5" hidden="1" customHeight="1" x14ac:dyDescent="0.25">
      <c r="A606" s="187" t="s">
        <v>348</v>
      </c>
      <c r="B606" s="187"/>
      <c r="C606" s="187"/>
      <c r="D606" s="187"/>
      <c r="E606" s="187"/>
      <c r="F606" s="204">
        <f t="shared" si="396"/>
        <v>0</v>
      </c>
      <c r="G606" s="204">
        <f t="shared" si="397"/>
        <v>0</v>
      </c>
      <c r="H606" s="205">
        <f t="shared" si="398"/>
        <v>0</v>
      </c>
      <c r="I606" s="143"/>
      <c r="J606" s="135"/>
      <c r="K606" s="135"/>
      <c r="L606" s="135"/>
      <c r="M606" s="11"/>
      <c r="N606" s="175">
        <v>322310</v>
      </c>
      <c r="O606" s="176" t="s">
        <v>39</v>
      </c>
      <c r="P606" s="177" t="s">
        <v>185</v>
      </c>
      <c r="Q606" s="178"/>
      <c r="R606" s="178"/>
      <c r="S606" s="178"/>
      <c r="T606" s="178"/>
      <c r="U606" s="178"/>
      <c r="V606" s="178"/>
      <c r="W606" s="178"/>
      <c r="X606" s="178"/>
      <c r="Y606" s="178"/>
      <c r="Z606" s="248">
        <v>0</v>
      </c>
      <c r="AA606" s="248"/>
      <c r="AB606" s="178"/>
      <c r="AC606" s="178"/>
      <c r="AD606" s="178"/>
    </row>
    <row r="607" spans="1:30" s="118" customFormat="1" ht="19.5" hidden="1" customHeight="1" x14ac:dyDescent="0.25">
      <c r="A607" s="187" t="s">
        <v>348</v>
      </c>
      <c r="B607" s="187"/>
      <c r="C607" s="187"/>
      <c r="D607" s="187"/>
      <c r="E607" s="187"/>
      <c r="F607" s="204">
        <f t="shared" si="396"/>
        <v>0</v>
      </c>
      <c r="G607" s="204">
        <f t="shared" si="397"/>
        <v>0</v>
      </c>
      <c r="H607" s="205">
        <f t="shared" si="398"/>
        <v>0</v>
      </c>
      <c r="I607" s="143"/>
      <c r="J607" s="135"/>
      <c r="K607" s="135"/>
      <c r="L607" s="135"/>
      <c r="M607" s="11"/>
      <c r="N607" s="175">
        <v>322311</v>
      </c>
      <c r="O607" s="176" t="s">
        <v>39</v>
      </c>
      <c r="P607" s="177" t="s">
        <v>186</v>
      </c>
      <c r="Q607" s="178"/>
      <c r="R607" s="178"/>
      <c r="S607" s="178"/>
      <c r="T607" s="178"/>
      <c r="U607" s="178"/>
      <c r="V607" s="178"/>
      <c r="W607" s="178"/>
      <c r="X607" s="178"/>
      <c r="Y607" s="178"/>
      <c r="Z607" s="248">
        <v>0</v>
      </c>
      <c r="AA607" s="248"/>
      <c r="AB607" s="178"/>
      <c r="AC607" s="178"/>
      <c r="AD607" s="178"/>
    </row>
    <row r="608" spans="1:30" s="118" customFormat="1" ht="20.25" hidden="1" customHeight="1" x14ac:dyDescent="0.25">
      <c r="A608" s="187" t="s">
        <v>348</v>
      </c>
      <c r="B608" s="187"/>
      <c r="C608" s="187"/>
      <c r="D608" s="187"/>
      <c r="E608" s="202" t="s">
        <v>397</v>
      </c>
      <c r="F608" s="204">
        <f t="shared" si="396"/>
        <v>0</v>
      </c>
      <c r="G608" s="204">
        <f t="shared" si="397"/>
        <v>0</v>
      </c>
      <c r="H608" s="205">
        <f t="shared" si="398"/>
        <v>0</v>
      </c>
      <c r="I608" s="128"/>
      <c r="J608" s="135"/>
      <c r="K608" s="135"/>
      <c r="L608" s="135"/>
      <c r="M608" s="198">
        <v>32233</v>
      </c>
      <c r="N608" s="199"/>
      <c r="O608" s="200" t="s">
        <v>39</v>
      </c>
      <c r="P608" s="199" t="s">
        <v>187</v>
      </c>
      <c r="Q608" s="201"/>
      <c r="R608" s="201"/>
      <c r="S608" s="201"/>
      <c r="T608" s="201"/>
      <c r="U608" s="201"/>
      <c r="V608" s="201"/>
      <c r="W608" s="201"/>
      <c r="X608" s="201"/>
      <c r="Y608" s="201"/>
      <c r="Z608" s="247">
        <f>+Z609</f>
        <v>0</v>
      </c>
      <c r="AA608" s="247">
        <f t="shared" ref="AA608:AD608" si="438">+AA609</f>
        <v>0</v>
      </c>
      <c r="AB608" s="201">
        <f t="shared" si="438"/>
        <v>0</v>
      </c>
      <c r="AC608" s="201">
        <f t="shared" si="438"/>
        <v>0</v>
      </c>
      <c r="AD608" s="201">
        <f t="shared" si="438"/>
        <v>0</v>
      </c>
    </row>
    <row r="609" spans="1:30" s="118" customFormat="1" ht="19.5" hidden="1" customHeight="1" x14ac:dyDescent="0.25">
      <c r="A609" s="187" t="s">
        <v>348</v>
      </c>
      <c r="B609" s="187"/>
      <c r="C609" s="187"/>
      <c r="D609" s="187"/>
      <c r="E609" s="187"/>
      <c r="F609" s="204">
        <f t="shared" si="396"/>
        <v>0</v>
      </c>
      <c r="G609" s="204">
        <f t="shared" si="397"/>
        <v>0</v>
      </c>
      <c r="H609" s="205">
        <f t="shared" si="398"/>
        <v>0</v>
      </c>
      <c r="I609" s="143"/>
      <c r="J609" s="135"/>
      <c r="K609" s="135"/>
      <c r="L609" s="135"/>
      <c r="M609" s="11"/>
      <c r="N609" s="175">
        <v>322330</v>
      </c>
      <c r="O609" s="176" t="s">
        <v>39</v>
      </c>
      <c r="P609" s="177" t="s">
        <v>187</v>
      </c>
      <c r="Q609" s="178"/>
      <c r="R609" s="178"/>
      <c r="S609" s="178"/>
      <c r="T609" s="178"/>
      <c r="U609" s="178"/>
      <c r="V609" s="178"/>
      <c r="W609" s="178"/>
      <c r="X609" s="178"/>
      <c r="Y609" s="178"/>
      <c r="Z609" s="248">
        <v>0</v>
      </c>
      <c r="AA609" s="248"/>
      <c r="AB609" s="178"/>
      <c r="AC609" s="178"/>
      <c r="AD609" s="178"/>
    </row>
    <row r="610" spans="1:30" s="218" customFormat="1" ht="20.25" hidden="1" customHeight="1" x14ac:dyDescent="0.25">
      <c r="A610" s="192" t="s">
        <v>348</v>
      </c>
      <c r="B610" s="192"/>
      <c r="C610" s="219" t="s">
        <v>393</v>
      </c>
      <c r="D610" s="219" t="s">
        <v>396</v>
      </c>
      <c r="E610" s="219" t="s">
        <v>397</v>
      </c>
      <c r="F610" s="211">
        <f t="shared" si="396"/>
        <v>0</v>
      </c>
      <c r="G610" s="211">
        <f t="shared" si="397"/>
        <v>0</v>
      </c>
      <c r="H610" s="212">
        <f t="shared" si="398"/>
        <v>0</v>
      </c>
      <c r="I610" s="213"/>
      <c r="J610" s="214"/>
      <c r="K610" s="214">
        <v>323</v>
      </c>
      <c r="L610" s="214"/>
      <c r="M610" s="214"/>
      <c r="N610" s="215"/>
      <c r="O610" s="220" t="s">
        <v>39</v>
      </c>
      <c r="P610" s="216" t="s">
        <v>196</v>
      </c>
      <c r="Q610" s="217"/>
      <c r="R610" s="217"/>
      <c r="S610" s="217"/>
      <c r="T610" s="217"/>
      <c r="U610" s="217"/>
      <c r="V610" s="217"/>
      <c r="W610" s="217"/>
      <c r="X610" s="217"/>
      <c r="Y610" s="217"/>
      <c r="Z610" s="245">
        <f>+Z611+Z614+Z619+Z625+Z633+Z630</f>
        <v>0</v>
      </c>
      <c r="AA610" s="245">
        <f t="shared" ref="AA610:AD610" si="439">+AA611+AA614+AA619+AA625+AA633</f>
        <v>0</v>
      </c>
      <c r="AB610" s="217">
        <f t="shared" si="439"/>
        <v>0</v>
      </c>
      <c r="AC610" s="217">
        <f t="shared" si="439"/>
        <v>0</v>
      </c>
      <c r="AD610" s="217">
        <f t="shared" si="439"/>
        <v>0</v>
      </c>
    </row>
    <row r="611" spans="1:30" s="118" customFormat="1" ht="19.5" hidden="1" customHeight="1" x14ac:dyDescent="0.25">
      <c r="A611" s="187" t="s">
        <v>348</v>
      </c>
      <c r="B611" s="187"/>
      <c r="C611" s="187"/>
      <c r="D611" s="202" t="s">
        <v>396</v>
      </c>
      <c r="E611" s="202" t="s">
        <v>397</v>
      </c>
      <c r="F611" s="204">
        <f t="shared" si="396"/>
        <v>0</v>
      </c>
      <c r="G611" s="204">
        <f t="shared" si="397"/>
        <v>0</v>
      </c>
      <c r="H611" s="205">
        <f t="shared" si="398"/>
        <v>0</v>
      </c>
      <c r="I611" s="143"/>
      <c r="J611" s="135"/>
      <c r="K611" s="135"/>
      <c r="L611" s="135">
        <v>3231</v>
      </c>
      <c r="M611" s="135"/>
      <c r="N611" s="136"/>
      <c r="O611" s="146" t="s">
        <v>39</v>
      </c>
      <c r="P611" s="131" t="s">
        <v>197</v>
      </c>
      <c r="Q611" s="137"/>
      <c r="R611" s="137"/>
      <c r="S611" s="137"/>
      <c r="T611" s="137"/>
      <c r="U611" s="137"/>
      <c r="V611" s="137"/>
      <c r="W611" s="137"/>
      <c r="X611" s="137"/>
      <c r="Y611" s="137"/>
      <c r="Z611" s="246">
        <f>+Z612</f>
        <v>0</v>
      </c>
      <c r="AA611" s="246">
        <f t="shared" ref="AA611:AD611" si="440">+AA612</f>
        <v>0</v>
      </c>
      <c r="AB611" s="137">
        <f t="shared" si="440"/>
        <v>0</v>
      </c>
      <c r="AC611" s="137">
        <f t="shared" si="440"/>
        <v>0</v>
      </c>
      <c r="AD611" s="137">
        <f t="shared" si="440"/>
        <v>0</v>
      </c>
    </row>
    <row r="612" spans="1:30" s="118" customFormat="1" ht="20.25" hidden="1" customHeight="1" x14ac:dyDescent="0.25">
      <c r="A612" s="187" t="s">
        <v>348</v>
      </c>
      <c r="B612" s="187"/>
      <c r="C612" s="187"/>
      <c r="D612" s="187"/>
      <c r="E612" s="202" t="s">
        <v>397</v>
      </c>
      <c r="F612" s="204">
        <f t="shared" si="396"/>
        <v>0</v>
      </c>
      <c r="G612" s="204">
        <f t="shared" si="397"/>
        <v>0</v>
      </c>
      <c r="H612" s="205">
        <f t="shared" si="398"/>
        <v>0</v>
      </c>
      <c r="I612" s="128"/>
      <c r="J612" s="135"/>
      <c r="K612" s="135"/>
      <c r="L612" s="135"/>
      <c r="M612" s="198">
        <v>32311</v>
      </c>
      <c r="N612" s="199"/>
      <c r="O612" s="200" t="s">
        <v>39</v>
      </c>
      <c r="P612" s="199" t="s">
        <v>198</v>
      </c>
      <c r="Q612" s="201"/>
      <c r="R612" s="201"/>
      <c r="S612" s="201"/>
      <c r="T612" s="201"/>
      <c r="U612" s="201"/>
      <c r="V612" s="201"/>
      <c r="W612" s="201"/>
      <c r="X612" s="201"/>
      <c r="Y612" s="201"/>
      <c r="Z612" s="247">
        <f>+Z613</f>
        <v>0</v>
      </c>
      <c r="AA612" s="247">
        <f t="shared" ref="AA612:AD612" si="441">+AA613</f>
        <v>0</v>
      </c>
      <c r="AB612" s="201">
        <f t="shared" si="441"/>
        <v>0</v>
      </c>
      <c r="AC612" s="201">
        <f t="shared" si="441"/>
        <v>0</v>
      </c>
      <c r="AD612" s="201">
        <f t="shared" si="441"/>
        <v>0</v>
      </c>
    </row>
    <row r="613" spans="1:30" s="118" customFormat="1" ht="19.5" hidden="1" customHeight="1" x14ac:dyDescent="0.25">
      <c r="A613" s="187" t="s">
        <v>348</v>
      </c>
      <c r="B613" s="187"/>
      <c r="C613" s="187"/>
      <c r="D613" s="187"/>
      <c r="E613" s="187"/>
      <c r="F613" s="204">
        <f t="shared" si="396"/>
        <v>0</v>
      </c>
      <c r="G613" s="204">
        <f t="shared" si="397"/>
        <v>0</v>
      </c>
      <c r="H613" s="205">
        <f t="shared" si="398"/>
        <v>0</v>
      </c>
      <c r="I613" s="143"/>
      <c r="J613" s="135"/>
      <c r="K613" s="135"/>
      <c r="L613" s="135"/>
      <c r="M613" s="11"/>
      <c r="N613" s="175">
        <v>323110</v>
      </c>
      <c r="O613" s="176" t="s">
        <v>39</v>
      </c>
      <c r="P613" s="177" t="s">
        <v>198</v>
      </c>
      <c r="Q613" s="178"/>
      <c r="R613" s="178"/>
      <c r="S613" s="178"/>
      <c r="T613" s="178"/>
      <c r="U613" s="178"/>
      <c r="V613" s="178"/>
      <c r="W613" s="178"/>
      <c r="X613" s="178"/>
      <c r="Y613" s="178"/>
      <c r="Z613" s="248">
        <v>0</v>
      </c>
      <c r="AA613" s="248"/>
      <c r="AB613" s="178"/>
      <c r="AC613" s="178"/>
      <c r="AD613" s="178"/>
    </row>
    <row r="614" spans="1:30" s="118" customFormat="1" ht="19.5" hidden="1" customHeight="1" x14ac:dyDescent="0.25">
      <c r="A614" s="187" t="s">
        <v>348</v>
      </c>
      <c r="B614" s="187"/>
      <c r="C614" s="187"/>
      <c r="D614" s="202" t="s">
        <v>396</v>
      </c>
      <c r="E614" s="202" t="s">
        <v>397</v>
      </c>
      <c r="F614" s="204">
        <f t="shared" si="396"/>
        <v>0</v>
      </c>
      <c r="G614" s="204">
        <f t="shared" si="397"/>
        <v>0</v>
      </c>
      <c r="H614" s="205">
        <f t="shared" si="398"/>
        <v>0</v>
      </c>
      <c r="I614" s="143"/>
      <c r="J614" s="135"/>
      <c r="K614" s="135"/>
      <c r="L614" s="135">
        <v>3232</v>
      </c>
      <c r="M614" s="135"/>
      <c r="N614" s="136"/>
      <c r="O614" s="146" t="s">
        <v>39</v>
      </c>
      <c r="P614" s="131" t="s">
        <v>203</v>
      </c>
      <c r="Q614" s="137"/>
      <c r="R614" s="137"/>
      <c r="S614" s="137"/>
      <c r="T614" s="137"/>
      <c r="U614" s="137"/>
      <c r="V614" s="137"/>
      <c r="W614" s="137"/>
      <c r="X614" s="137"/>
      <c r="Y614" s="137"/>
      <c r="Z614" s="246">
        <f>+Z615+Z617</f>
        <v>0</v>
      </c>
      <c r="AA614" s="246">
        <f t="shared" ref="AA614:AD614" si="442">+AA615+AA617</f>
        <v>0</v>
      </c>
      <c r="AB614" s="137">
        <f t="shared" si="442"/>
        <v>0</v>
      </c>
      <c r="AC614" s="137">
        <f t="shared" si="442"/>
        <v>0</v>
      </c>
      <c r="AD614" s="137">
        <f t="shared" si="442"/>
        <v>0</v>
      </c>
    </row>
    <row r="615" spans="1:30" s="118" customFormat="1" ht="20.25" hidden="1" customHeight="1" x14ac:dyDescent="0.25">
      <c r="A615" s="187" t="s">
        <v>348</v>
      </c>
      <c r="B615" s="187"/>
      <c r="C615" s="187"/>
      <c r="D615" s="187"/>
      <c r="E615" s="202" t="s">
        <v>397</v>
      </c>
      <c r="F615" s="204">
        <f t="shared" si="396"/>
        <v>0</v>
      </c>
      <c r="G615" s="204">
        <f t="shared" si="397"/>
        <v>0</v>
      </c>
      <c r="H615" s="205">
        <f t="shared" si="398"/>
        <v>0</v>
      </c>
      <c r="I615" s="128"/>
      <c r="J615" s="135"/>
      <c r="K615" s="135"/>
      <c r="L615" s="135"/>
      <c r="M615" s="198">
        <v>32321</v>
      </c>
      <c r="N615" s="199"/>
      <c r="O615" s="200" t="s">
        <v>39</v>
      </c>
      <c r="P615" s="199" t="s">
        <v>392</v>
      </c>
      <c r="Q615" s="201"/>
      <c r="R615" s="201"/>
      <c r="S615" s="201"/>
      <c r="T615" s="201"/>
      <c r="U615" s="201"/>
      <c r="V615" s="201"/>
      <c r="W615" s="201"/>
      <c r="X615" s="201"/>
      <c r="Y615" s="201"/>
      <c r="Z615" s="247">
        <f>+Z616</f>
        <v>0</v>
      </c>
      <c r="AA615" s="247">
        <f t="shared" ref="AA615:AD615" si="443">+AA616</f>
        <v>0</v>
      </c>
      <c r="AB615" s="201">
        <f t="shared" si="443"/>
        <v>0</v>
      </c>
      <c r="AC615" s="201">
        <f t="shared" si="443"/>
        <v>0</v>
      </c>
      <c r="AD615" s="201">
        <f t="shared" si="443"/>
        <v>0</v>
      </c>
    </row>
    <row r="616" spans="1:30" s="118" customFormat="1" ht="19.5" hidden="1" customHeight="1" x14ac:dyDescent="0.25">
      <c r="A616" s="187" t="s">
        <v>348</v>
      </c>
      <c r="B616" s="187"/>
      <c r="C616" s="187"/>
      <c r="D616" s="187"/>
      <c r="E616" s="187"/>
      <c r="F616" s="204">
        <f t="shared" si="396"/>
        <v>0</v>
      </c>
      <c r="G616" s="204">
        <f t="shared" si="397"/>
        <v>0</v>
      </c>
      <c r="H616" s="205">
        <f t="shared" si="398"/>
        <v>0</v>
      </c>
      <c r="I616" s="143"/>
      <c r="J616" s="135"/>
      <c r="K616" s="135"/>
      <c r="L616" s="135"/>
      <c r="M616" s="11"/>
      <c r="N616" s="175">
        <v>323210</v>
      </c>
      <c r="O616" s="176" t="s">
        <v>39</v>
      </c>
      <c r="P616" s="177" t="s">
        <v>392</v>
      </c>
      <c r="Q616" s="178"/>
      <c r="R616" s="178"/>
      <c r="S616" s="178"/>
      <c r="T616" s="178"/>
      <c r="U616" s="178"/>
      <c r="V616" s="178"/>
      <c r="W616" s="178"/>
      <c r="X616" s="178"/>
      <c r="Y616" s="178"/>
      <c r="Z616" s="248"/>
      <c r="AA616" s="248"/>
      <c r="AB616" s="178"/>
      <c r="AC616" s="178"/>
      <c r="AD616" s="178"/>
    </row>
    <row r="617" spans="1:30" s="118" customFormat="1" ht="20.25" hidden="1" customHeight="1" x14ac:dyDescent="0.25">
      <c r="A617" s="187" t="s">
        <v>348</v>
      </c>
      <c r="B617" s="187"/>
      <c r="C617" s="187"/>
      <c r="D617" s="187"/>
      <c r="E617" s="202" t="s">
        <v>397</v>
      </c>
      <c r="F617" s="204">
        <f t="shared" si="396"/>
        <v>0</v>
      </c>
      <c r="G617" s="204">
        <f t="shared" si="397"/>
        <v>0</v>
      </c>
      <c r="H617" s="205">
        <f t="shared" si="398"/>
        <v>0</v>
      </c>
      <c r="I617" s="128"/>
      <c r="J617" s="135"/>
      <c r="K617" s="135"/>
      <c r="L617" s="135"/>
      <c r="M617" s="198">
        <v>32322</v>
      </c>
      <c r="N617" s="199"/>
      <c r="O617" s="200" t="s">
        <v>39</v>
      </c>
      <c r="P617" s="199" t="s">
        <v>204</v>
      </c>
      <c r="Q617" s="201"/>
      <c r="R617" s="201"/>
      <c r="S617" s="201"/>
      <c r="T617" s="201"/>
      <c r="U617" s="201"/>
      <c r="V617" s="201"/>
      <c r="W617" s="201"/>
      <c r="X617" s="201"/>
      <c r="Y617" s="201"/>
      <c r="Z617" s="247">
        <f>+Z618</f>
        <v>0</v>
      </c>
      <c r="AA617" s="247">
        <f t="shared" ref="AA617:AD617" si="444">+AA618</f>
        <v>0</v>
      </c>
      <c r="AB617" s="201">
        <f t="shared" si="444"/>
        <v>0</v>
      </c>
      <c r="AC617" s="201">
        <f t="shared" si="444"/>
        <v>0</v>
      </c>
      <c r="AD617" s="201">
        <f t="shared" si="444"/>
        <v>0</v>
      </c>
    </row>
    <row r="618" spans="1:30" s="118" customFormat="1" ht="19.5" hidden="1" customHeight="1" x14ac:dyDescent="0.25">
      <c r="A618" s="187" t="s">
        <v>348</v>
      </c>
      <c r="B618" s="187"/>
      <c r="C618" s="187"/>
      <c r="D618" s="187"/>
      <c r="E618" s="187"/>
      <c r="F618" s="204">
        <f t="shared" si="396"/>
        <v>0</v>
      </c>
      <c r="G618" s="204">
        <f t="shared" si="397"/>
        <v>0</v>
      </c>
      <c r="H618" s="205">
        <f t="shared" si="398"/>
        <v>0</v>
      </c>
      <c r="I618" s="143"/>
      <c r="J618" s="135"/>
      <c r="K618" s="135"/>
      <c r="L618" s="135"/>
      <c r="M618" s="11"/>
      <c r="N618" s="175">
        <v>323220</v>
      </c>
      <c r="O618" s="176" t="s">
        <v>39</v>
      </c>
      <c r="P618" s="177" t="s">
        <v>204</v>
      </c>
      <c r="Q618" s="178"/>
      <c r="R618" s="178"/>
      <c r="S618" s="178"/>
      <c r="T618" s="178"/>
      <c r="U618" s="178"/>
      <c r="V618" s="178"/>
      <c r="W618" s="178"/>
      <c r="X618" s="178"/>
      <c r="Y618" s="178"/>
      <c r="Z618" s="248">
        <v>0</v>
      </c>
      <c r="AA618" s="248"/>
      <c r="AB618" s="178"/>
      <c r="AC618" s="178"/>
      <c r="AD618" s="178"/>
    </row>
    <row r="619" spans="1:30" s="118" customFormat="1" ht="19.5" hidden="1" customHeight="1" x14ac:dyDescent="0.25">
      <c r="A619" s="187" t="s">
        <v>348</v>
      </c>
      <c r="B619" s="187"/>
      <c r="C619" s="187"/>
      <c r="D619" s="202" t="s">
        <v>396</v>
      </c>
      <c r="E619" s="202" t="s">
        <v>397</v>
      </c>
      <c r="F619" s="204">
        <f t="shared" si="396"/>
        <v>0</v>
      </c>
      <c r="G619" s="204">
        <f t="shared" si="397"/>
        <v>0</v>
      </c>
      <c r="H619" s="205">
        <f t="shared" si="398"/>
        <v>0</v>
      </c>
      <c r="I619" s="143"/>
      <c r="J619" s="135"/>
      <c r="K619" s="135"/>
      <c r="L619" s="135">
        <v>3234</v>
      </c>
      <c r="M619" s="135"/>
      <c r="N619" s="136"/>
      <c r="O619" s="146" t="s">
        <v>39</v>
      </c>
      <c r="P619" s="131" t="s">
        <v>208</v>
      </c>
      <c r="Q619" s="137"/>
      <c r="R619" s="137"/>
      <c r="S619" s="137"/>
      <c r="T619" s="137"/>
      <c r="U619" s="137"/>
      <c r="V619" s="137"/>
      <c r="W619" s="137"/>
      <c r="X619" s="137"/>
      <c r="Y619" s="137"/>
      <c r="Z619" s="246">
        <f>+Z620+Z622</f>
        <v>0</v>
      </c>
      <c r="AA619" s="246">
        <f t="shared" ref="AA619:AD619" si="445">+AA620+AA622</f>
        <v>0</v>
      </c>
      <c r="AB619" s="137">
        <f t="shared" si="445"/>
        <v>0</v>
      </c>
      <c r="AC619" s="137">
        <f t="shared" si="445"/>
        <v>0</v>
      </c>
      <c r="AD619" s="137">
        <f t="shared" si="445"/>
        <v>0</v>
      </c>
    </row>
    <row r="620" spans="1:30" s="118" customFormat="1" ht="20.25" hidden="1" customHeight="1" x14ac:dyDescent="0.25">
      <c r="A620" s="187" t="s">
        <v>348</v>
      </c>
      <c r="B620" s="187"/>
      <c r="C620" s="187"/>
      <c r="D620" s="187"/>
      <c r="E620" s="202" t="s">
        <v>397</v>
      </c>
      <c r="F620" s="204">
        <f t="shared" si="396"/>
        <v>0</v>
      </c>
      <c r="G620" s="204">
        <f t="shared" si="397"/>
        <v>0</v>
      </c>
      <c r="H620" s="205">
        <f t="shared" si="398"/>
        <v>0</v>
      </c>
      <c r="I620" s="128"/>
      <c r="J620" s="135"/>
      <c r="K620" s="135"/>
      <c r="L620" s="135"/>
      <c r="M620" s="198">
        <v>32341</v>
      </c>
      <c r="N620" s="199"/>
      <c r="O620" s="200" t="s">
        <v>39</v>
      </c>
      <c r="P620" s="199" t="s">
        <v>209</v>
      </c>
      <c r="Q620" s="201"/>
      <c r="R620" s="201"/>
      <c r="S620" s="201"/>
      <c r="T620" s="201"/>
      <c r="U620" s="201"/>
      <c r="V620" s="201"/>
      <c r="W620" s="201"/>
      <c r="X620" s="201"/>
      <c r="Y620" s="201"/>
      <c r="Z620" s="247">
        <f>+Z621</f>
        <v>0</v>
      </c>
      <c r="AA620" s="247">
        <f t="shared" ref="AA620:AD620" si="446">+AA621</f>
        <v>0</v>
      </c>
      <c r="AB620" s="201">
        <f t="shared" si="446"/>
        <v>0</v>
      </c>
      <c r="AC620" s="201">
        <f t="shared" si="446"/>
        <v>0</v>
      </c>
      <c r="AD620" s="201">
        <f t="shared" si="446"/>
        <v>0</v>
      </c>
    </row>
    <row r="621" spans="1:30" s="118" customFormat="1" ht="19.5" hidden="1" customHeight="1" x14ac:dyDescent="0.25">
      <c r="A621" s="187" t="s">
        <v>348</v>
      </c>
      <c r="B621" s="187"/>
      <c r="C621" s="187"/>
      <c r="D621" s="187"/>
      <c r="E621" s="187"/>
      <c r="F621" s="204">
        <f t="shared" si="396"/>
        <v>0</v>
      </c>
      <c r="G621" s="204">
        <f t="shared" si="397"/>
        <v>0</v>
      </c>
      <c r="H621" s="205">
        <f t="shared" si="398"/>
        <v>0</v>
      </c>
      <c r="I621" s="143"/>
      <c r="J621" s="135"/>
      <c r="K621" s="135"/>
      <c r="L621" s="135"/>
      <c r="M621" s="11"/>
      <c r="N621" s="175">
        <v>323410</v>
      </c>
      <c r="O621" s="176" t="s">
        <v>39</v>
      </c>
      <c r="P621" s="177" t="s">
        <v>209</v>
      </c>
      <c r="Q621" s="178"/>
      <c r="R621" s="178"/>
      <c r="S621" s="178"/>
      <c r="T621" s="178"/>
      <c r="U621" s="178"/>
      <c r="V621" s="178"/>
      <c r="W621" s="178"/>
      <c r="X621" s="178"/>
      <c r="Y621" s="178"/>
      <c r="Z621" s="248">
        <v>0</v>
      </c>
      <c r="AA621" s="248"/>
      <c r="AB621" s="178"/>
      <c r="AC621" s="178"/>
      <c r="AD621" s="178"/>
    </row>
    <row r="622" spans="1:30" s="118" customFormat="1" ht="20.25" hidden="1" customHeight="1" x14ac:dyDescent="0.25">
      <c r="A622" s="187" t="s">
        <v>348</v>
      </c>
      <c r="B622" s="187"/>
      <c r="C622" s="187"/>
      <c r="D622" s="187"/>
      <c r="E622" s="202" t="s">
        <v>397</v>
      </c>
      <c r="F622" s="204">
        <f t="shared" si="396"/>
        <v>0</v>
      </c>
      <c r="G622" s="204">
        <f t="shared" si="397"/>
        <v>0</v>
      </c>
      <c r="H622" s="205">
        <f t="shared" si="398"/>
        <v>0</v>
      </c>
      <c r="I622" s="128"/>
      <c r="J622" s="135"/>
      <c r="K622" s="135"/>
      <c r="L622" s="135"/>
      <c r="M622" s="198">
        <v>32349</v>
      </c>
      <c r="N622" s="199"/>
      <c r="O622" s="200" t="s">
        <v>39</v>
      </c>
      <c r="P622" s="199" t="s">
        <v>211</v>
      </c>
      <c r="Q622" s="201"/>
      <c r="R622" s="201"/>
      <c r="S622" s="201"/>
      <c r="T622" s="201"/>
      <c r="U622" s="201"/>
      <c r="V622" s="201"/>
      <c r="W622" s="201"/>
      <c r="X622" s="201"/>
      <c r="Y622" s="201"/>
      <c r="Z622" s="247">
        <f>+Z623+Z624</f>
        <v>0</v>
      </c>
      <c r="AA622" s="247">
        <f t="shared" ref="AA622:AD622" si="447">+AA623+AA624</f>
        <v>0</v>
      </c>
      <c r="AB622" s="201">
        <f t="shared" si="447"/>
        <v>0</v>
      </c>
      <c r="AC622" s="201">
        <f t="shared" si="447"/>
        <v>0</v>
      </c>
      <c r="AD622" s="201">
        <f t="shared" si="447"/>
        <v>0</v>
      </c>
    </row>
    <row r="623" spans="1:30" s="118" customFormat="1" ht="19.5" hidden="1" customHeight="1" x14ac:dyDescent="0.25">
      <c r="A623" s="187" t="s">
        <v>348</v>
      </c>
      <c r="B623" s="187"/>
      <c r="C623" s="187"/>
      <c r="D623" s="187"/>
      <c r="E623" s="187"/>
      <c r="F623" s="204">
        <f t="shared" si="396"/>
        <v>0</v>
      </c>
      <c r="G623" s="204">
        <f t="shared" si="397"/>
        <v>0</v>
      </c>
      <c r="H623" s="205">
        <f t="shared" si="398"/>
        <v>0</v>
      </c>
      <c r="I623" s="143"/>
      <c r="J623" s="135"/>
      <c r="K623" s="135"/>
      <c r="L623" s="135"/>
      <c r="M623" s="11"/>
      <c r="N623" s="175">
        <v>323490</v>
      </c>
      <c r="O623" s="176" t="s">
        <v>39</v>
      </c>
      <c r="P623" s="177" t="s">
        <v>211</v>
      </c>
      <c r="Q623" s="178"/>
      <c r="R623" s="178"/>
      <c r="S623" s="178"/>
      <c r="T623" s="178"/>
      <c r="U623" s="178"/>
      <c r="V623" s="178"/>
      <c r="W623" s="178"/>
      <c r="X623" s="178"/>
      <c r="Y623" s="178"/>
      <c r="Z623" s="248"/>
      <c r="AA623" s="248"/>
      <c r="AB623" s="178"/>
      <c r="AC623" s="178"/>
      <c r="AD623" s="178"/>
    </row>
    <row r="624" spans="1:30" s="118" customFormat="1" ht="19.5" hidden="1" customHeight="1" x14ac:dyDescent="0.25">
      <c r="A624" s="187" t="s">
        <v>348</v>
      </c>
      <c r="B624" s="187"/>
      <c r="C624" s="187"/>
      <c r="D624" s="187"/>
      <c r="E624" s="187"/>
      <c r="F624" s="204">
        <f t="shared" si="396"/>
        <v>0</v>
      </c>
      <c r="G624" s="204">
        <f t="shared" si="397"/>
        <v>0</v>
      </c>
      <c r="H624" s="205">
        <f t="shared" si="398"/>
        <v>0</v>
      </c>
      <c r="I624" s="143"/>
      <c r="J624" s="135"/>
      <c r="K624" s="135"/>
      <c r="L624" s="135"/>
      <c r="M624" s="11"/>
      <c r="N624" s="175">
        <v>323491</v>
      </c>
      <c r="O624" s="176" t="s">
        <v>39</v>
      </c>
      <c r="P624" s="177" t="s">
        <v>212</v>
      </c>
      <c r="Q624" s="178"/>
      <c r="R624" s="178"/>
      <c r="S624" s="178"/>
      <c r="T624" s="178"/>
      <c r="U624" s="178"/>
      <c r="V624" s="178"/>
      <c r="W624" s="178"/>
      <c r="X624" s="178"/>
      <c r="Y624" s="178"/>
      <c r="Z624" s="248">
        <v>0</v>
      </c>
      <c r="AA624" s="248"/>
      <c r="AB624" s="178"/>
      <c r="AC624" s="178"/>
      <c r="AD624" s="178"/>
    </row>
    <row r="625" spans="1:30" s="118" customFormat="1" ht="19.5" hidden="1" customHeight="1" x14ac:dyDescent="0.25">
      <c r="A625" s="187" t="s">
        <v>348</v>
      </c>
      <c r="B625" s="187"/>
      <c r="C625" s="187"/>
      <c r="D625" s="202" t="s">
        <v>396</v>
      </c>
      <c r="E625" s="202" t="s">
        <v>397</v>
      </c>
      <c r="F625" s="204">
        <f t="shared" si="396"/>
        <v>0</v>
      </c>
      <c r="G625" s="204">
        <f t="shared" si="397"/>
        <v>0</v>
      </c>
      <c r="H625" s="205">
        <f t="shared" si="398"/>
        <v>0</v>
      </c>
      <c r="I625" s="143"/>
      <c r="J625" s="135"/>
      <c r="K625" s="135"/>
      <c r="L625" s="135">
        <v>3237</v>
      </c>
      <c r="M625" s="135"/>
      <c r="N625" s="136"/>
      <c r="O625" s="146" t="s">
        <v>39</v>
      </c>
      <c r="P625" s="131" t="s">
        <v>220</v>
      </c>
      <c r="Q625" s="137"/>
      <c r="R625" s="137"/>
      <c r="S625" s="137"/>
      <c r="T625" s="137"/>
      <c r="U625" s="137"/>
      <c r="V625" s="137"/>
      <c r="W625" s="137"/>
      <c r="X625" s="137"/>
      <c r="Y625" s="137"/>
      <c r="Z625" s="246">
        <f>+Z626+Z628</f>
        <v>0</v>
      </c>
      <c r="AA625" s="246">
        <f t="shared" ref="AA625:AD625" si="448">+AA626+AA628</f>
        <v>0</v>
      </c>
      <c r="AB625" s="137">
        <f t="shared" si="448"/>
        <v>0</v>
      </c>
      <c r="AC625" s="137">
        <f t="shared" si="448"/>
        <v>0</v>
      </c>
      <c r="AD625" s="137">
        <f t="shared" si="448"/>
        <v>0</v>
      </c>
    </row>
    <row r="626" spans="1:30" s="118" customFormat="1" ht="20.25" hidden="1" customHeight="1" x14ac:dyDescent="0.25">
      <c r="A626" s="187" t="s">
        <v>348</v>
      </c>
      <c r="B626" s="187"/>
      <c r="C626" s="187"/>
      <c r="D626" s="187"/>
      <c r="E626" s="202" t="s">
        <v>397</v>
      </c>
      <c r="F626" s="204">
        <f t="shared" si="396"/>
        <v>0</v>
      </c>
      <c r="G626" s="204">
        <f t="shared" si="397"/>
        <v>0</v>
      </c>
      <c r="H626" s="205">
        <f t="shared" si="398"/>
        <v>0</v>
      </c>
      <c r="I626" s="128"/>
      <c r="J626" s="135"/>
      <c r="K626" s="135"/>
      <c r="L626" s="135"/>
      <c r="M626" s="198">
        <v>32372</v>
      </c>
      <c r="N626" s="199"/>
      <c r="O626" s="200" t="s">
        <v>39</v>
      </c>
      <c r="P626" s="199" t="s">
        <v>221</v>
      </c>
      <c r="Q626" s="201"/>
      <c r="R626" s="201"/>
      <c r="S626" s="201"/>
      <c r="T626" s="201"/>
      <c r="U626" s="201"/>
      <c r="V626" s="201"/>
      <c r="W626" s="201"/>
      <c r="X626" s="201"/>
      <c r="Y626" s="201"/>
      <c r="Z626" s="247">
        <f>+Z627</f>
        <v>0</v>
      </c>
      <c r="AA626" s="247">
        <f t="shared" ref="AA626:AD626" si="449">+AA627</f>
        <v>0</v>
      </c>
      <c r="AB626" s="201">
        <f t="shared" si="449"/>
        <v>0</v>
      </c>
      <c r="AC626" s="201">
        <f t="shared" si="449"/>
        <v>0</v>
      </c>
      <c r="AD626" s="201">
        <f t="shared" si="449"/>
        <v>0</v>
      </c>
    </row>
    <row r="627" spans="1:30" s="118" customFormat="1" ht="19.5" hidden="1" customHeight="1" x14ac:dyDescent="0.25">
      <c r="A627" s="187" t="s">
        <v>348</v>
      </c>
      <c r="B627" s="187"/>
      <c r="C627" s="187"/>
      <c r="D627" s="187"/>
      <c r="E627" s="187"/>
      <c r="F627" s="204">
        <f t="shared" si="396"/>
        <v>0</v>
      </c>
      <c r="G627" s="204">
        <f t="shared" si="397"/>
        <v>0</v>
      </c>
      <c r="H627" s="205">
        <f t="shared" si="398"/>
        <v>0</v>
      </c>
      <c r="I627" s="143"/>
      <c r="J627" s="135"/>
      <c r="K627" s="135"/>
      <c r="L627" s="135"/>
      <c r="M627" s="11"/>
      <c r="N627" s="175">
        <v>323720</v>
      </c>
      <c r="O627" s="176" t="s">
        <v>39</v>
      </c>
      <c r="P627" s="177" t="s">
        <v>221</v>
      </c>
      <c r="Q627" s="178"/>
      <c r="R627" s="178"/>
      <c r="S627" s="178"/>
      <c r="T627" s="178"/>
      <c r="U627" s="178"/>
      <c r="V627" s="178"/>
      <c r="W627" s="178"/>
      <c r="X627" s="178"/>
      <c r="Y627" s="178"/>
      <c r="Z627" s="248">
        <v>0</v>
      </c>
      <c r="AA627" s="248"/>
      <c r="AB627" s="178"/>
      <c r="AC627" s="178"/>
      <c r="AD627" s="178"/>
    </row>
    <row r="628" spans="1:30" s="118" customFormat="1" ht="20.25" hidden="1" customHeight="1" x14ac:dyDescent="0.25">
      <c r="A628" s="187" t="s">
        <v>348</v>
      </c>
      <c r="B628" s="187"/>
      <c r="C628" s="187"/>
      <c r="D628" s="187"/>
      <c r="E628" s="202" t="s">
        <v>397</v>
      </c>
      <c r="F628" s="204">
        <f t="shared" si="396"/>
        <v>0</v>
      </c>
      <c r="G628" s="204">
        <f t="shared" si="397"/>
        <v>0</v>
      </c>
      <c r="H628" s="205">
        <f t="shared" si="398"/>
        <v>0</v>
      </c>
      <c r="I628" s="128"/>
      <c r="J628" s="135"/>
      <c r="K628" s="135"/>
      <c r="L628" s="135"/>
      <c r="M628" s="198">
        <v>32373</v>
      </c>
      <c r="N628" s="199"/>
      <c r="O628" s="200" t="s">
        <v>39</v>
      </c>
      <c r="P628" s="199" t="s">
        <v>222</v>
      </c>
      <c r="Q628" s="201"/>
      <c r="R628" s="201"/>
      <c r="S628" s="201"/>
      <c r="T628" s="201"/>
      <c r="U628" s="201"/>
      <c r="V628" s="201"/>
      <c r="W628" s="201"/>
      <c r="X628" s="201"/>
      <c r="Y628" s="201"/>
      <c r="Z628" s="247">
        <f>+Z629</f>
        <v>0</v>
      </c>
      <c r="AA628" s="247">
        <f t="shared" ref="AA628:AD628" si="450">+AA629</f>
        <v>0</v>
      </c>
      <c r="AB628" s="201">
        <f t="shared" si="450"/>
        <v>0</v>
      </c>
      <c r="AC628" s="201">
        <f t="shared" si="450"/>
        <v>0</v>
      </c>
      <c r="AD628" s="201">
        <f t="shared" si="450"/>
        <v>0</v>
      </c>
    </row>
    <row r="629" spans="1:30" s="118" customFormat="1" ht="19.5" hidden="1" customHeight="1" x14ac:dyDescent="0.25">
      <c r="A629" s="187" t="s">
        <v>348</v>
      </c>
      <c r="B629" s="187"/>
      <c r="C629" s="187"/>
      <c r="D629" s="187"/>
      <c r="E629" s="187"/>
      <c r="F629" s="204">
        <f t="shared" si="396"/>
        <v>0</v>
      </c>
      <c r="G629" s="204">
        <f t="shared" si="397"/>
        <v>0</v>
      </c>
      <c r="H629" s="205">
        <f t="shared" si="398"/>
        <v>0</v>
      </c>
      <c r="I629" s="143"/>
      <c r="J629" s="135"/>
      <c r="K629" s="135"/>
      <c r="L629" s="135"/>
      <c r="M629" s="11"/>
      <c r="N629" s="175">
        <v>323730</v>
      </c>
      <c r="O629" s="176" t="s">
        <v>39</v>
      </c>
      <c r="P629" s="177" t="s">
        <v>222</v>
      </c>
      <c r="Q629" s="178"/>
      <c r="R629" s="178"/>
      <c r="S629" s="178"/>
      <c r="T629" s="178"/>
      <c r="U629" s="178"/>
      <c r="V629" s="178"/>
      <c r="W629" s="178"/>
      <c r="X629" s="178"/>
      <c r="Y629" s="178"/>
      <c r="Z629" s="248">
        <v>0</v>
      </c>
      <c r="AA629" s="248"/>
      <c r="AB629" s="178"/>
      <c r="AC629" s="178"/>
      <c r="AD629" s="178"/>
    </row>
    <row r="630" spans="1:30" s="118" customFormat="1" ht="19.5" hidden="1" customHeight="1" x14ac:dyDescent="0.25">
      <c r="A630" s="187" t="s">
        <v>348</v>
      </c>
      <c r="B630" s="187"/>
      <c r="C630" s="187"/>
      <c r="D630" s="202" t="s">
        <v>396</v>
      </c>
      <c r="E630" s="202" t="s">
        <v>397</v>
      </c>
      <c r="F630" s="204">
        <f t="shared" ref="F630:F632" si="451">+Q630+R630+S630</f>
        <v>0</v>
      </c>
      <c r="G630" s="204">
        <f t="shared" ref="G630:G632" si="452">+T630+U630+V630+W630+X630+Y630</f>
        <v>0</v>
      </c>
      <c r="H630" s="205">
        <f t="shared" ref="H630:H632" si="453">+Z630+AA630+AB630+AC630+AD630</f>
        <v>0</v>
      </c>
      <c r="I630" s="143"/>
      <c r="J630" s="135"/>
      <c r="K630" s="135"/>
      <c r="L630" s="135">
        <v>3238</v>
      </c>
      <c r="M630" s="135"/>
      <c r="N630" s="136"/>
      <c r="O630" s="146" t="s">
        <v>39</v>
      </c>
      <c r="P630" s="131" t="s">
        <v>224</v>
      </c>
      <c r="Q630" s="137"/>
      <c r="R630" s="137"/>
      <c r="S630" s="137"/>
      <c r="T630" s="137"/>
      <c r="U630" s="137"/>
      <c r="V630" s="137"/>
      <c r="W630" s="137"/>
      <c r="X630" s="137"/>
      <c r="Y630" s="137"/>
      <c r="Z630" s="246">
        <f>+Z631</f>
        <v>0</v>
      </c>
      <c r="AA630" s="246">
        <f t="shared" ref="AA630:AA631" si="454">+AA631</f>
        <v>0</v>
      </c>
      <c r="AB630" s="137">
        <f t="shared" ref="AB630:AB631" si="455">+AB631</f>
        <v>0</v>
      </c>
      <c r="AC630" s="137">
        <f t="shared" ref="AC630:AC631" si="456">+AC631</f>
        <v>0</v>
      </c>
      <c r="AD630" s="137">
        <f t="shared" ref="AD630:AD631" si="457">+AD631</f>
        <v>0</v>
      </c>
    </row>
    <row r="631" spans="1:30" s="118" customFormat="1" ht="20.25" hidden="1" customHeight="1" x14ac:dyDescent="0.25">
      <c r="A631" s="187" t="s">
        <v>348</v>
      </c>
      <c r="B631" s="187"/>
      <c r="C631" s="187"/>
      <c r="D631" s="187"/>
      <c r="E631" s="202" t="s">
        <v>397</v>
      </c>
      <c r="F631" s="204">
        <f t="shared" si="451"/>
        <v>0</v>
      </c>
      <c r="G631" s="204">
        <f t="shared" si="452"/>
        <v>0</v>
      </c>
      <c r="H631" s="205">
        <f t="shared" si="453"/>
        <v>0</v>
      </c>
      <c r="I631" s="128"/>
      <c r="J631" s="135"/>
      <c r="K631" s="135"/>
      <c r="L631" s="135"/>
      <c r="M631" s="198">
        <v>32389</v>
      </c>
      <c r="N631" s="199"/>
      <c r="O631" s="200" t="s">
        <v>39</v>
      </c>
      <c r="P631" s="199" t="s">
        <v>225</v>
      </c>
      <c r="Q631" s="201"/>
      <c r="R631" s="201"/>
      <c r="S631" s="201"/>
      <c r="T631" s="201"/>
      <c r="U631" s="201"/>
      <c r="V631" s="201"/>
      <c r="W631" s="201"/>
      <c r="X631" s="201"/>
      <c r="Y631" s="201"/>
      <c r="Z631" s="247">
        <f>+Z632</f>
        <v>0</v>
      </c>
      <c r="AA631" s="247">
        <f t="shared" si="454"/>
        <v>0</v>
      </c>
      <c r="AB631" s="201">
        <f t="shared" si="455"/>
        <v>0</v>
      </c>
      <c r="AC631" s="201">
        <f t="shared" si="456"/>
        <v>0</v>
      </c>
      <c r="AD631" s="201">
        <f t="shared" si="457"/>
        <v>0</v>
      </c>
    </row>
    <row r="632" spans="1:30" s="118" customFormat="1" ht="19.5" hidden="1" customHeight="1" x14ac:dyDescent="0.25">
      <c r="A632" s="187" t="s">
        <v>348</v>
      </c>
      <c r="B632" s="187"/>
      <c r="C632" s="187"/>
      <c r="D632" s="187"/>
      <c r="E632" s="187"/>
      <c r="F632" s="204">
        <f t="shared" si="451"/>
        <v>0</v>
      </c>
      <c r="G632" s="204">
        <f t="shared" si="452"/>
        <v>0</v>
      </c>
      <c r="H632" s="205">
        <f t="shared" si="453"/>
        <v>0</v>
      </c>
      <c r="I632" s="143"/>
      <c r="J632" s="135"/>
      <c r="K632" s="135"/>
      <c r="L632" s="135"/>
      <c r="M632" s="11"/>
      <c r="N632" s="175">
        <v>323890</v>
      </c>
      <c r="O632" s="176" t="s">
        <v>39</v>
      </c>
      <c r="P632" s="177" t="s">
        <v>225</v>
      </c>
      <c r="Q632" s="178"/>
      <c r="R632" s="178"/>
      <c r="S632" s="178"/>
      <c r="T632" s="178"/>
      <c r="U632" s="178"/>
      <c r="V632" s="178"/>
      <c r="W632" s="178"/>
      <c r="X632" s="178"/>
      <c r="Y632" s="178"/>
      <c r="Z632" s="248">
        <v>0</v>
      </c>
      <c r="AA632" s="248"/>
      <c r="AB632" s="178"/>
      <c r="AC632" s="178"/>
      <c r="AD632" s="178"/>
    </row>
    <row r="633" spans="1:30" s="118" customFormat="1" ht="19.5" hidden="1" customHeight="1" x14ac:dyDescent="0.25">
      <c r="A633" s="187" t="s">
        <v>348</v>
      </c>
      <c r="B633" s="187"/>
      <c r="C633" s="187"/>
      <c r="D633" s="202" t="s">
        <v>396</v>
      </c>
      <c r="E633" s="202" t="s">
        <v>397</v>
      </c>
      <c r="F633" s="204">
        <f t="shared" si="396"/>
        <v>0</v>
      </c>
      <c r="G633" s="204">
        <f t="shared" si="397"/>
        <v>0</v>
      </c>
      <c r="H633" s="205">
        <f t="shared" si="398"/>
        <v>0</v>
      </c>
      <c r="I633" s="143"/>
      <c r="J633" s="135"/>
      <c r="K633" s="135"/>
      <c r="L633" s="135">
        <v>3239</v>
      </c>
      <c r="M633" s="135"/>
      <c r="N633" s="136"/>
      <c r="O633" s="146" t="s">
        <v>39</v>
      </c>
      <c r="P633" s="131" t="s">
        <v>226</v>
      </c>
      <c r="Q633" s="137"/>
      <c r="R633" s="137"/>
      <c r="S633" s="137"/>
      <c r="T633" s="137"/>
      <c r="U633" s="137"/>
      <c r="V633" s="137"/>
      <c r="W633" s="137"/>
      <c r="X633" s="137"/>
      <c r="Y633" s="137"/>
      <c r="Z633" s="246">
        <f>+Z634</f>
        <v>0</v>
      </c>
      <c r="AA633" s="246">
        <f t="shared" ref="AA633:AD633" si="458">+AA634</f>
        <v>0</v>
      </c>
      <c r="AB633" s="137">
        <f t="shared" si="458"/>
        <v>0</v>
      </c>
      <c r="AC633" s="137">
        <f t="shared" si="458"/>
        <v>0</v>
      </c>
      <c r="AD633" s="137">
        <f t="shared" si="458"/>
        <v>0</v>
      </c>
    </row>
    <row r="634" spans="1:30" s="118" customFormat="1" ht="20.25" hidden="1" customHeight="1" x14ac:dyDescent="0.25">
      <c r="A634" s="187" t="s">
        <v>348</v>
      </c>
      <c r="B634" s="187"/>
      <c r="C634" s="187"/>
      <c r="D634" s="187"/>
      <c r="E634" s="202" t="s">
        <v>397</v>
      </c>
      <c r="F634" s="204">
        <f t="shared" si="396"/>
        <v>0</v>
      </c>
      <c r="G634" s="204">
        <f t="shared" si="397"/>
        <v>0</v>
      </c>
      <c r="H634" s="205">
        <f t="shared" si="398"/>
        <v>0</v>
      </c>
      <c r="I634" s="128"/>
      <c r="J634" s="135"/>
      <c r="K634" s="135"/>
      <c r="L634" s="135"/>
      <c r="M634" s="198">
        <v>32391</v>
      </c>
      <c r="N634" s="199"/>
      <c r="O634" s="200" t="s">
        <v>39</v>
      </c>
      <c r="P634" s="199" t="s">
        <v>227</v>
      </c>
      <c r="Q634" s="201"/>
      <c r="R634" s="201"/>
      <c r="S634" s="201"/>
      <c r="T634" s="201"/>
      <c r="U634" s="201"/>
      <c r="V634" s="201"/>
      <c r="W634" s="201"/>
      <c r="X634" s="201"/>
      <c r="Y634" s="201"/>
      <c r="Z634" s="247">
        <f>+Z635+Z636</f>
        <v>0</v>
      </c>
      <c r="AA634" s="247">
        <f t="shared" ref="AA634:AD634" si="459">+AA635+AA636</f>
        <v>0</v>
      </c>
      <c r="AB634" s="201">
        <f t="shared" si="459"/>
        <v>0</v>
      </c>
      <c r="AC634" s="201">
        <f t="shared" si="459"/>
        <v>0</v>
      </c>
      <c r="AD634" s="201">
        <f t="shared" si="459"/>
        <v>0</v>
      </c>
    </row>
    <row r="635" spans="1:30" s="118" customFormat="1" ht="19.5" hidden="1" customHeight="1" x14ac:dyDescent="0.25">
      <c r="A635" s="187" t="s">
        <v>348</v>
      </c>
      <c r="B635" s="187"/>
      <c r="C635" s="187"/>
      <c r="D635" s="187"/>
      <c r="E635" s="187"/>
      <c r="F635" s="204">
        <f t="shared" si="396"/>
        <v>0</v>
      </c>
      <c r="G635" s="204">
        <f t="shared" si="397"/>
        <v>0</v>
      </c>
      <c r="H635" s="205">
        <f t="shared" si="398"/>
        <v>0</v>
      </c>
      <c r="I635" s="143"/>
      <c r="J635" s="135"/>
      <c r="K635" s="135"/>
      <c r="L635" s="135"/>
      <c r="M635" s="11"/>
      <c r="N635" s="175">
        <v>323910</v>
      </c>
      <c r="O635" s="176" t="s">
        <v>39</v>
      </c>
      <c r="P635" s="177" t="s">
        <v>227</v>
      </c>
      <c r="Q635" s="178"/>
      <c r="R635" s="178"/>
      <c r="S635" s="178"/>
      <c r="T635" s="178"/>
      <c r="U635" s="178"/>
      <c r="V635" s="178"/>
      <c r="W635" s="178"/>
      <c r="X635" s="178"/>
      <c r="Y635" s="178"/>
      <c r="Z635" s="248">
        <v>0</v>
      </c>
      <c r="AA635" s="248"/>
      <c r="AB635" s="178"/>
      <c r="AC635" s="178"/>
      <c r="AD635" s="178"/>
    </row>
    <row r="636" spans="1:30" s="118" customFormat="1" ht="19.5" hidden="1" customHeight="1" x14ac:dyDescent="0.25">
      <c r="A636" s="187" t="s">
        <v>348</v>
      </c>
      <c r="B636" s="187"/>
      <c r="C636" s="187"/>
      <c r="D636" s="187"/>
      <c r="E636" s="187"/>
      <c r="F636" s="204">
        <f t="shared" si="396"/>
        <v>0</v>
      </c>
      <c r="G636" s="204">
        <f t="shared" si="397"/>
        <v>0</v>
      </c>
      <c r="H636" s="205">
        <f t="shared" si="398"/>
        <v>0</v>
      </c>
      <c r="I636" s="143"/>
      <c r="J636" s="135"/>
      <c r="K636" s="135"/>
      <c r="L636" s="135"/>
      <c r="M636" s="11"/>
      <c r="N636" s="175">
        <v>323911</v>
      </c>
      <c r="O636" s="176" t="s">
        <v>39</v>
      </c>
      <c r="P636" s="177" t="s">
        <v>228</v>
      </c>
      <c r="Q636" s="178"/>
      <c r="R636" s="178"/>
      <c r="S636" s="178"/>
      <c r="T636" s="178"/>
      <c r="U636" s="178"/>
      <c r="V636" s="178"/>
      <c r="W636" s="178"/>
      <c r="X636" s="178"/>
      <c r="Y636" s="178"/>
      <c r="Z636" s="248"/>
      <c r="AA636" s="248"/>
      <c r="AB636" s="178"/>
      <c r="AC636" s="178"/>
      <c r="AD636" s="178"/>
    </row>
    <row r="637" spans="1:30" s="218" customFormat="1" ht="20.25" hidden="1" customHeight="1" x14ac:dyDescent="0.25">
      <c r="A637" s="192" t="s">
        <v>348</v>
      </c>
      <c r="B637" s="192"/>
      <c r="C637" s="219" t="s">
        <v>393</v>
      </c>
      <c r="D637" s="219" t="s">
        <v>396</v>
      </c>
      <c r="E637" s="219" t="s">
        <v>397</v>
      </c>
      <c r="F637" s="211">
        <f t="shared" si="396"/>
        <v>0</v>
      </c>
      <c r="G637" s="211">
        <f t="shared" si="397"/>
        <v>0</v>
      </c>
      <c r="H637" s="212">
        <f t="shared" si="398"/>
        <v>0</v>
      </c>
      <c r="I637" s="213"/>
      <c r="J637" s="214"/>
      <c r="K637" s="214">
        <v>329</v>
      </c>
      <c r="L637" s="214"/>
      <c r="M637" s="214"/>
      <c r="N637" s="215"/>
      <c r="O637" s="220" t="s">
        <v>39</v>
      </c>
      <c r="P637" s="216" t="s">
        <v>239</v>
      </c>
      <c r="Q637" s="217"/>
      <c r="R637" s="217"/>
      <c r="S637" s="217"/>
      <c r="T637" s="217"/>
      <c r="U637" s="217"/>
      <c r="V637" s="217"/>
      <c r="W637" s="217"/>
      <c r="X637" s="217"/>
      <c r="Y637" s="217"/>
      <c r="Z637" s="245">
        <f>+Z638</f>
        <v>0</v>
      </c>
      <c r="AA637" s="245">
        <f t="shared" ref="AA637:AD639" si="460">+AA638</f>
        <v>0</v>
      </c>
      <c r="AB637" s="217">
        <f t="shared" si="460"/>
        <v>0</v>
      </c>
      <c r="AC637" s="217">
        <f t="shared" si="460"/>
        <v>0</v>
      </c>
      <c r="AD637" s="217">
        <f t="shared" si="460"/>
        <v>0</v>
      </c>
    </row>
    <row r="638" spans="1:30" s="118" customFormat="1" ht="19.5" hidden="1" customHeight="1" x14ac:dyDescent="0.25">
      <c r="A638" s="187" t="s">
        <v>348</v>
      </c>
      <c r="B638" s="187"/>
      <c r="C638" s="187"/>
      <c r="D638" s="202" t="s">
        <v>396</v>
      </c>
      <c r="E638" s="202" t="s">
        <v>397</v>
      </c>
      <c r="F638" s="204">
        <f t="shared" si="396"/>
        <v>0</v>
      </c>
      <c r="G638" s="204">
        <f t="shared" si="397"/>
        <v>0</v>
      </c>
      <c r="H638" s="205">
        <f t="shared" si="398"/>
        <v>0</v>
      </c>
      <c r="I638" s="143"/>
      <c r="J638" s="135"/>
      <c r="K638" s="135"/>
      <c r="L638" s="135">
        <v>3293</v>
      </c>
      <c r="M638" s="135"/>
      <c r="N638" s="136"/>
      <c r="O638" s="146" t="s">
        <v>39</v>
      </c>
      <c r="P638" s="131" t="s">
        <v>246</v>
      </c>
      <c r="Q638" s="137"/>
      <c r="R638" s="137"/>
      <c r="S638" s="137"/>
      <c r="T638" s="137"/>
      <c r="U638" s="137"/>
      <c r="V638" s="137"/>
      <c r="W638" s="137"/>
      <c r="X638" s="137"/>
      <c r="Y638" s="137"/>
      <c r="Z638" s="246">
        <f>+Z639</f>
        <v>0</v>
      </c>
      <c r="AA638" s="246">
        <f t="shared" si="460"/>
        <v>0</v>
      </c>
      <c r="AB638" s="137">
        <f t="shared" si="460"/>
        <v>0</v>
      </c>
      <c r="AC638" s="137">
        <f t="shared" si="460"/>
        <v>0</v>
      </c>
      <c r="AD638" s="137">
        <f t="shared" si="460"/>
        <v>0</v>
      </c>
    </row>
    <row r="639" spans="1:30" s="118" customFormat="1" ht="20.25" hidden="1" customHeight="1" x14ac:dyDescent="0.25">
      <c r="A639" s="187" t="s">
        <v>348</v>
      </c>
      <c r="B639" s="187"/>
      <c r="C639" s="187"/>
      <c r="D639" s="187"/>
      <c r="E639" s="202" t="s">
        <v>397</v>
      </c>
      <c r="F639" s="204">
        <f t="shared" si="396"/>
        <v>0</v>
      </c>
      <c r="G639" s="204">
        <f t="shared" si="397"/>
        <v>0</v>
      </c>
      <c r="H639" s="205">
        <f t="shared" si="398"/>
        <v>0</v>
      </c>
      <c r="I639" s="128"/>
      <c r="J639" s="135"/>
      <c r="K639" s="135"/>
      <c r="L639" s="135"/>
      <c r="M639" s="198">
        <v>32931</v>
      </c>
      <c r="N639" s="199"/>
      <c r="O639" s="200" t="s">
        <v>39</v>
      </c>
      <c r="P639" s="199" t="s">
        <v>246</v>
      </c>
      <c r="Q639" s="201"/>
      <c r="R639" s="201"/>
      <c r="S639" s="201"/>
      <c r="T639" s="201"/>
      <c r="U639" s="201"/>
      <c r="V639" s="201"/>
      <c r="W639" s="201"/>
      <c r="X639" s="201"/>
      <c r="Y639" s="201"/>
      <c r="Z639" s="247">
        <f>+Z640</f>
        <v>0</v>
      </c>
      <c r="AA639" s="247">
        <f t="shared" si="460"/>
        <v>0</v>
      </c>
      <c r="AB639" s="201">
        <f t="shared" si="460"/>
        <v>0</v>
      </c>
      <c r="AC639" s="201">
        <f t="shared" si="460"/>
        <v>0</v>
      </c>
      <c r="AD639" s="201">
        <f t="shared" si="460"/>
        <v>0</v>
      </c>
    </row>
    <row r="640" spans="1:30" s="118" customFormat="1" ht="19.5" hidden="1" customHeight="1" x14ac:dyDescent="0.25">
      <c r="A640" s="187" t="s">
        <v>348</v>
      </c>
      <c r="B640" s="187"/>
      <c r="C640" s="187"/>
      <c r="D640" s="187"/>
      <c r="E640" s="187"/>
      <c r="F640" s="204">
        <f t="shared" si="396"/>
        <v>0</v>
      </c>
      <c r="G640" s="204">
        <f t="shared" si="397"/>
        <v>0</v>
      </c>
      <c r="H640" s="205">
        <f t="shared" si="398"/>
        <v>0</v>
      </c>
      <c r="I640" s="143"/>
      <c r="J640" s="135"/>
      <c r="K640" s="135"/>
      <c r="L640" s="135"/>
      <c r="M640" s="11"/>
      <c r="N640" s="175">
        <v>329310</v>
      </c>
      <c r="O640" s="176" t="s">
        <v>39</v>
      </c>
      <c r="P640" s="177" t="s">
        <v>246</v>
      </c>
      <c r="Q640" s="178"/>
      <c r="R640" s="178"/>
      <c r="S640" s="178"/>
      <c r="T640" s="178"/>
      <c r="U640" s="178"/>
      <c r="V640" s="178"/>
      <c r="W640" s="178"/>
      <c r="X640" s="178"/>
      <c r="Y640" s="178"/>
      <c r="Z640" s="248">
        <v>0</v>
      </c>
      <c r="AA640" s="248"/>
      <c r="AB640" s="178"/>
      <c r="AC640" s="178"/>
      <c r="AD640" s="178"/>
    </row>
    <row r="641" spans="1:30" s="191" customFormat="1" ht="20.25" hidden="1" customHeight="1" x14ac:dyDescent="0.25">
      <c r="A641" s="187" t="s">
        <v>348</v>
      </c>
      <c r="B641" s="202" t="s">
        <v>362</v>
      </c>
      <c r="C641" s="202" t="s">
        <v>393</v>
      </c>
      <c r="D641" s="202" t="s">
        <v>396</v>
      </c>
      <c r="E641" s="202" t="s">
        <v>397</v>
      </c>
      <c r="F641" s="204">
        <f t="shared" si="396"/>
        <v>0</v>
      </c>
      <c r="G641" s="204">
        <f t="shared" si="397"/>
        <v>0</v>
      </c>
      <c r="H641" s="205">
        <f t="shared" si="398"/>
        <v>0</v>
      </c>
      <c r="I641" s="125"/>
      <c r="J641" s="125">
        <v>32</v>
      </c>
      <c r="K641" s="125"/>
      <c r="L641" s="125"/>
      <c r="M641" s="125"/>
      <c r="N641" s="125"/>
      <c r="O641" s="179" t="s">
        <v>39</v>
      </c>
      <c r="P641" s="189" t="s">
        <v>7</v>
      </c>
      <c r="Q641" s="190">
        <v>0</v>
      </c>
      <c r="R641" s="190">
        <v>0</v>
      </c>
      <c r="S641" s="190">
        <v>0</v>
      </c>
      <c r="T641" s="190">
        <v>0</v>
      </c>
      <c r="U641" s="190">
        <v>0</v>
      </c>
      <c r="V641" s="190">
        <v>0</v>
      </c>
      <c r="W641" s="190">
        <v>0</v>
      </c>
      <c r="X641" s="190">
        <v>0</v>
      </c>
      <c r="Y641" s="190">
        <v>0</v>
      </c>
      <c r="Z641" s="244">
        <v>0</v>
      </c>
      <c r="AA641" s="244">
        <v>0</v>
      </c>
      <c r="AB641" s="190">
        <v>0</v>
      </c>
      <c r="AC641" s="190">
        <v>0</v>
      </c>
      <c r="AD641" s="190">
        <v>0</v>
      </c>
    </row>
    <row r="642" spans="1:30" s="118" customFormat="1" ht="38.25" hidden="1" customHeight="1" x14ac:dyDescent="0.25">
      <c r="A642" s="186" t="s">
        <v>348</v>
      </c>
      <c r="B642" s="202" t="s">
        <v>362</v>
      </c>
      <c r="C642" s="202" t="s">
        <v>393</v>
      </c>
      <c r="D642" s="202" t="s">
        <v>396</v>
      </c>
      <c r="E642" s="202" t="s">
        <v>397</v>
      </c>
      <c r="F642" s="204" t="e">
        <f t="shared" si="396"/>
        <v>#REF!</v>
      </c>
      <c r="G642" s="204" t="e">
        <f t="shared" si="397"/>
        <v>#REF!</v>
      </c>
      <c r="H642" s="205">
        <f t="shared" si="398"/>
        <v>0</v>
      </c>
      <c r="I642" s="321" t="s">
        <v>107</v>
      </c>
      <c r="J642" s="322"/>
      <c r="K642" s="322"/>
      <c r="L642" s="322"/>
      <c r="M642" s="322"/>
      <c r="N642" s="322"/>
      <c r="O642" s="323"/>
      <c r="P642" s="115" t="s">
        <v>327</v>
      </c>
      <c r="Q642" s="116" t="e">
        <f>+Q643</f>
        <v>#REF!</v>
      </c>
      <c r="R642" s="116" t="e">
        <f t="shared" ref="R642:AD643" si="461">+R643</f>
        <v>#REF!</v>
      </c>
      <c r="S642" s="116" t="e">
        <f t="shared" si="461"/>
        <v>#REF!</v>
      </c>
      <c r="T642" s="116" t="e">
        <f t="shared" si="461"/>
        <v>#REF!</v>
      </c>
      <c r="U642" s="116" t="e">
        <f t="shared" si="461"/>
        <v>#REF!</v>
      </c>
      <c r="V642" s="116" t="e">
        <f t="shared" si="461"/>
        <v>#REF!</v>
      </c>
      <c r="W642" s="116" t="e">
        <f t="shared" si="461"/>
        <v>#REF!</v>
      </c>
      <c r="X642" s="116" t="e">
        <f t="shared" si="461"/>
        <v>#REF!</v>
      </c>
      <c r="Y642" s="116" t="e">
        <f t="shared" si="461"/>
        <v>#REF!</v>
      </c>
      <c r="Z642" s="241">
        <f t="shared" si="461"/>
        <v>0</v>
      </c>
      <c r="AA642" s="241">
        <f t="shared" si="461"/>
        <v>0</v>
      </c>
      <c r="AB642" s="116">
        <f>+AB644</f>
        <v>0</v>
      </c>
      <c r="AC642" s="116">
        <f>+AC644</f>
        <v>0</v>
      </c>
      <c r="AD642" s="116">
        <f>+AD644</f>
        <v>0</v>
      </c>
    </row>
    <row r="643" spans="1:30" s="197" customFormat="1" ht="21.75" hidden="1" customHeight="1" x14ac:dyDescent="0.25">
      <c r="A643" s="192" t="s">
        <v>348</v>
      </c>
      <c r="B643" s="192"/>
      <c r="C643" s="202" t="s">
        <v>393</v>
      </c>
      <c r="D643" s="202" t="s">
        <v>396</v>
      </c>
      <c r="E643" s="202" t="s">
        <v>397</v>
      </c>
      <c r="F643" s="204" t="e">
        <f t="shared" si="396"/>
        <v>#REF!</v>
      </c>
      <c r="G643" s="204" t="e">
        <f t="shared" si="397"/>
        <v>#REF!</v>
      </c>
      <c r="H643" s="205">
        <f t="shared" si="398"/>
        <v>0</v>
      </c>
      <c r="I643" s="193"/>
      <c r="J643" s="193"/>
      <c r="K643" s="193"/>
      <c r="L643" s="193"/>
      <c r="M643" s="193"/>
      <c r="N643" s="193" t="str">
        <f>+O643</f>
        <v>5.5.</v>
      </c>
      <c r="O643" s="194" t="s">
        <v>39</v>
      </c>
      <c r="P643" s="195" t="s">
        <v>19</v>
      </c>
      <c r="Q643" s="196" t="e">
        <f>+Q644</f>
        <v>#REF!</v>
      </c>
      <c r="R643" s="196" t="e">
        <f t="shared" si="461"/>
        <v>#REF!</v>
      </c>
      <c r="S643" s="196" t="e">
        <f t="shared" si="461"/>
        <v>#REF!</v>
      </c>
      <c r="T643" s="196" t="e">
        <f t="shared" si="461"/>
        <v>#REF!</v>
      </c>
      <c r="U643" s="196" t="e">
        <f t="shared" si="461"/>
        <v>#REF!</v>
      </c>
      <c r="V643" s="196" t="e">
        <f t="shared" si="461"/>
        <v>#REF!</v>
      </c>
      <c r="W643" s="196" t="e">
        <f t="shared" si="461"/>
        <v>#REF!</v>
      </c>
      <c r="X643" s="196" t="e">
        <f t="shared" si="461"/>
        <v>#REF!</v>
      </c>
      <c r="Y643" s="196" t="e">
        <f t="shared" si="461"/>
        <v>#REF!</v>
      </c>
      <c r="Z643" s="242">
        <f t="shared" si="461"/>
        <v>0</v>
      </c>
      <c r="AA643" s="242">
        <f t="shared" si="461"/>
        <v>0</v>
      </c>
      <c r="AB643" s="196">
        <f t="shared" si="461"/>
        <v>0</v>
      </c>
      <c r="AC643" s="196">
        <f t="shared" si="461"/>
        <v>0</v>
      </c>
      <c r="AD643" s="196">
        <f t="shared" si="461"/>
        <v>0</v>
      </c>
    </row>
    <row r="644" spans="1:30" s="118" customFormat="1" ht="20.25" hidden="1" customHeight="1" x14ac:dyDescent="0.25">
      <c r="A644" s="186" t="s">
        <v>348</v>
      </c>
      <c r="B644" s="202" t="s">
        <v>362</v>
      </c>
      <c r="C644" s="202" t="s">
        <v>393</v>
      </c>
      <c r="D644" s="202" t="s">
        <v>396</v>
      </c>
      <c r="E644" s="202" t="s">
        <v>397</v>
      </c>
      <c r="F644" s="204" t="e">
        <f t="shared" si="396"/>
        <v>#REF!</v>
      </c>
      <c r="G644" s="204" t="e">
        <f t="shared" si="397"/>
        <v>#REF!</v>
      </c>
      <c r="H644" s="205">
        <f t="shared" si="398"/>
        <v>0</v>
      </c>
      <c r="I644" s="124">
        <v>4</v>
      </c>
      <c r="J644" s="124"/>
      <c r="K644" s="124"/>
      <c r="L644" s="124"/>
      <c r="M644" s="124"/>
      <c r="N644" s="124"/>
      <c r="O644" s="179" t="s">
        <v>39</v>
      </c>
      <c r="P644" s="126" t="s">
        <v>21</v>
      </c>
      <c r="Q644" s="127" t="e">
        <f>+#REF!+#REF!</f>
        <v>#REF!</v>
      </c>
      <c r="R644" s="127" t="e">
        <f>+#REF!+#REF!</f>
        <v>#REF!</v>
      </c>
      <c r="S644" s="127" t="e">
        <f>+#REF!+#REF!</f>
        <v>#REF!</v>
      </c>
      <c r="T644" s="127" t="e">
        <f>+#REF!+#REF!</f>
        <v>#REF!</v>
      </c>
      <c r="U644" s="127" t="e">
        <f>+#REF!+#REF!</f>
        <v>#REF!</v>
      </c>
      <c r="V644" s="127" t="e">
        <f>+#REF!+#REF!</f>
        <v>#REF!</v>
      </c>
      <c r="W644" s="127" t="e">
        <f>+#REF!+#REF!</f>
        <v>#REF!</v>
      </c>
      <c r="X644" s="127" t="e">
        <f>+#REF!+#REF!</f>
        <v>#REF!</v>
      </c>
      <c r="Y644" s="127" t="e">
        <f>+#REF!+#REF!</f>
        <v>#REF!</v>
      </c>
      <c r="Z644" s="243">
        <f>+Z645+Z650</f>
        <v>0</v>
      </c>
      <c r="AA644" s="243">
        <f t="shared" ref="AA644:AD644" si="462">+AA645+AA650</f>
        <v>0</v>
      </c>
      <c r="AB644" s="127">
        <f t="shared" si="462"/>
        <v>0</v>
      </c>
      <c r="AC644" s="127">
        <f t="shared" si="462"/>
        <v>0</v>
      </c>
      <c r="AD644" s="127">
        <f t="shared" si="462"/>
        <v>0</v>
      </c>
    </row>
    <row r="645" spans="1:30" s="191" customFormat="1" ht="20.25" hidden="1" customHeight="1" x14ac:dyDescent="0.25">
      <c r="A645" s="187" t="s">
        <v>348</v>
      </c>
      <c r="B645" s="202" t="s">
        <v>362</v>
      </c>
      <c r="C645" s="202" t="s">
        <v>393</v>
      </c>
      <c r="D645" s="202" t="s">
        <v>396</v>
      </c>
      <c r="E645" s="202" t="s">
        <v>397</v>
      </c>
      <c r="F645" s="204">
        <f t="shared" ref="F645:F656" si="463">+Q645+R645+S645</f>
        <v>0</v>
      </c>
      <c r="G645" s="204">
        <f t="shared" ref="G645:G656" si="464">+T645+U645+V645+W645+X645+Y645</f>
        <v>0</v>
      </c>
      <c r="H645" s="205">
        <f t="shared" ref="H645:H656" si="465">+Z645+AA645+AB645+AC645+AD645</f>
        <v>0</v>
      </c>
      <c r="I645" s="125"/>
      <c r="J645" s="125">
        <v>41</v>
      </c>
      <c r="K645" s="125"/>
      <c r="L645" s="125"/>
      <c r="M645" s="125"/>
      <c r="N645" s="125"/>
      <c r="O645" s="179" t="s">
        <v>39</v>
      </c>
      <c r="P645" s="189" t="s">
        <v>11</v>
      </c>
      <c r="Q645" s="190"/>
      <c r="R645" s="190"/>
      <c r="S645" s="190"/>
      <c r="T645" s="190"/>
      <c r="U645" s="190"/>
      <c r="V645" s="190"/>
      <c r="W645" s="190"/>
      <c r="X645" s="190"/>
      <c r="Y645" s="190"/>
      <c r="Z645" s="244">
        <f t="shared" ref="Z645:AD648" si="466">Z646</f>
        <v>0</v>
      </c>
      <c r="AA645" s="244">
        <f t="shared" si="466"/>
        <v>0</v>
      </c>
      <c r="AB645" s="190">
        <f t="shared" si="466"/>
        <v>0</v>
      </c>
      <c r="AC645" s="190">
        <f t="shared" si="466"/>
        <v>0</v>
      </c>
      <c r="AD645" s="190">
        <f t="shared" si="466"/>
        <v>0</v>
      </c>
    </row>
    <row r="646" spans="1:30" s="218" customFormat="1" ht="20.25" hidden="1" customHeight="1" x14ac:dyDescent="0.25">
      <c r="A646" s="192" t="s">
        <v>348</v>
      </c>
      <c r="B646" s="192"/>
      <c r="C646" s="219" t="s">
        <v>393</v>
      </c>
      <c r="D646" s="219" t="s">
        <v>396</v>
      </c>
      <c r="E646" s="219" t="s">
        <v>397</v>
      </c>
      <c r="F646" s="211">
        <f t="shared" si="463"/>
        <v>0</v>
      </c>
      <c r="G646" s="211">
        <f t="shared" si="464"/>
        <v>0</v>
      </c>
      <c r="H646" s="212">
        <f t="shared" si="465"/>
        <v>0</v>
      </c>
      <c r="I646" s="213"/>
      <c r="J646" s="214"/>
      <c r="K646" s="214">
        <v>412</v>
      </c>
      <c r="L646" s="214"/>
      <c r="M646" s="214"/>
      <c r="N646" s="215"/>
      <c r="O646" s="220" t="s">
        <v>39</v>
      </c>
      <c r="P646" s="216" t="s">
        <v>285</v>
      </c>
      <c r="Q646" s="217"/>
      <c r="R646" s="217"/>
      <c r="S646" s="217"/>
      <c r="T646" s="217"/>
      <c r="U646" s="217"/>
      <c r="V646" s="217"/>
      <c r="W646" s="217"/>
      <c r="X646" s="217"/>
      <c r="Y646" s="217"/>
      <c r="Z646" s="245">
        <f t="shared" si="466"/>
        <v>0</v>
      </c>
      <c r="AA646" s="245">
        <f t="shared" si="466"/>
        <v>0</v>
      </c>
      <c r="AB646" s="217">
        <f t="shared" si="466"/>
        <v>0</v>
      </c>
      <c r="AC646" s="217">
        <f t="shared" si="466"/>
        <v>0</v>
      </c>
      <c r="AD646" s="217">
        <f t="shared" si="466"/>
        <v>0</v>
      </c>
    </row>
    <row r="647" spans="1:30" s="118" customFormat="1" ht="19.5" hidden="1" customHeight="1" x14ac:dyDescent="0.25">
      <c r="A647" s="187" t="s">
        <v>348</v>
      </c>
      <c r="B647" s="187"/>
      <c r="C647" s="187"/>
      <c r="D647" s="202" t="s">
        <v>396</v>
      </c>
      <c r="E647" s="202" t="s">
        <v>397</v>
      </c>
      <c r="F647" s="204">
        <f t="shared" si="463"/>
        <v>0</v>
      </c>
      <c r="G647" s="204">
        <f t="shared" si="464"/>
        <v>0</v>
      </c>
      <c r="H647" s="205">
        <f t="shared" si="465"/>
        <v>0</v>
      </c>
      <c r="I647" s="143"/>
      <c r="J647" s="135"/>
      <c r="K647" s="135"/>
      <c r="L647" s="135">
        <v>4123</v>
      </c>
      <c r="M647" s="135"/>
      <c r="N647" s="136"/>
      <c r="O647" s="146" t="s">
        <v>39</v>
      </c>
      <c r="P647" s="131" t="s">
        <v>215</v>
      </c>
      <c r="Q647" s="137"/>
      <c r="R647" s="137"/>
      <c r="S647" s="137"/>
      <c r="T647" s="137"/>
      <c r="U647" s="137"/>
      <c r="V647" s="137"/>
      <c r="W647" s="137"/>
      <c r="X647" s="137"/>
      <c r="Y647" s="137"/>
      <c r="Z647" s="246">
        <f t="shared" si="466"/>
        <v>0</v>
      </c>
      <c r="AA647" s="246">
        <f t="shared" si="466"/>
        <v>0</v>
      </c>
      <c r="AB647" s="137">
        <f t="shared" si="466"/>
        <v>0</v>
      </c>
      <c r="AC647" s="137">
        <f t="shared" si="466"/>
        <v>0</v>
      </c>
      <c r="AD647" s="137">
        <f t="shared" si="466"/>
        <v>0</v>
      </c>
    </row>
    <row r="648" spans="1:30" s="118" customFormat="1" ht="20.25" hidden="1" customHeight="1" x14ac:dyDescent="0.25">
      <c r="A648" s="187" t="s">
        <v>348</v>
      </c>
      <c r="B648" s="187"/>
      <c r="C648" s="187"/>
      <c r="D648" s="187"/>
      <c r="E648" s="202" t="s">
        <v>397</v>
      </c>
      <c r="F648" s="204">
        <f t="shared" si="463"/>
        <v>0</v>
      </c>
      <c r="G648" s="204">
        <f t="shared" si="464"/>
        <v>0</v>
      </c>
      <c r="H648" s="205">
        <f t="shared" si="465"/>
        <v>0</v>
      </c>
      <c r="I648" s="128"/>
      <c r="J648" s="135"/>
      <c r="K648" s="135"/>
      <c r="L648" s="135"/>
      <c r="M648" s="198">
        <v>41231</v>
      </c>
      <c r="N648" s="199"/>
      <c r="O648" s="200" t="s">
        <v>39</v>
      </c>
      <c r="P648" s="199" t="s">
        <v>215</v>
      </c>
      <c r="Q648" s="201"/>
      <c r="R648" s="201"/>
      <c r="S648" s="201"/>
      <c r="T648" s="201"/>
      <c r="U648" s="201"/>
      <c r="V648" s="201"/>
      <c r="W648" s="201"/>
      <c r="X648" s="201"/>
      <c r="Y648" s="201"/>
      <c r="Z648" s="247">
        <f t="shared" si="466"/>
        <v>0</v>
      </c>
      <c r="AA648" s="247">
        <f t="shared" si="466"/>
        <v>0</v>
      </c>
      <c r="AB648" s="201">
        <f t="shared" si="466"/>
        <v>0</v>
      </c>
      <c r="AC648" s="201">
        <f t="shared" si="466"/>
        <v>0</v>
      </c>
      <c r="AD648" s="201">
        <f t="shared" si="466"/>
        <v>0</v>
      </c>
    </row>
    <row r="649" spans="1:30" s="118" customFormat="1" ht="19.5" hidden="1" customHeight="1" x14ac:dyDescent="0.25">
      <c r="A649" s="187" t="s">
        <v>348</v>
      </c>
      <c r="B649" s="187"/>
      <c r="C649" s="187"/>
      <c r="D649" s="187"/>
      <c r="E649" s="187"/>
      <c r="F649" s="204">
        <f t="shared" si="463"/>
        <v>0</v>
      </c>
      <c r="G649" s="204">
        <f t="shared" si="464"/>
        <v>0</v>
      </c>
      <c r="H649" s="205">
        <f t="shared" si="465"/>
        <v>0</v>
      </c>
      <c r="I649" s="143"/>
      <c r="J649" s="135"/>
      <c r="K649" s="135"/>
      <c r="L649" s="135"/>
      <c r="M649" s="11"/>
      <c r="N649" s="175">
        <v>412310</v>
      </c>
      <c r="O649" s="176" t="s">
        <v>39</v>
      </c>
      <c r="P649" s="177" t="s">
        <v>215</v>
      </c>
      <c r="Q649" s="178"/>
      <c r="R649" s="178"/>
      <c r="S649" s="178"/>
      <c r="T649" s="178"/>
      <c r="U649" s="178"/>
      <c r="V649" s="178"/>
      <c r="W649" s="178"/>
      <c r="X649" s="178"/>
      <c r="Y649" s="178"/>
      <c r="Z649" s="248">
        <v>0</v>
      </c>
      <c r="AA649" s="248">
        <f>+Q649</f>
        <v>0</v>
      </c>
      <c r="AB649" s="178"/>
      <c r="AC649" s="178"/>
      <c r="AD649" s="178"/>
    </row>
    <row r="650" spans="1:30" s="191" customFormat="1" ht="20.25" hidden="1" customHeight="1" x14ac:dyDescent="0.25">
      <c r="A650" s="187" t="s">
        <v>348</v>
      </c>
      <c r="B650" s="202" t="s">
        <v>362</v>
      </c>
      <c r="C650" s="202" t="s">
        <v>393</v>
      </c>
      <c r="D650" s="202" t="s">
        <v>396</v>
      </c>
      <c r="E650" s="202" t="s">
        <v>397</v>
      </c>
      <c r="F650" s="204">
        <f t="shared" si="463"/>
        <v>0</v>
      </c>
      <c r="G650" s="204">
        <f t="shared" si="464"/>
        <v>0</v>
      </c>
      <c r="H650" s="205">
        <f t="shared" si="465"/>
        <v>0</v>
      </c>
      <c r="I650" s="125"/>
      <c r="J650" s="125">
        <v>42</v>
      </c>
      <c r="K650" s="125"/>
      <c r="L650" s="125"/>
      <c r="M650" s="125"/>
      <c r="N650" s="125"/>
      <c r="O650" s="179" t="s">
        <v>39</v>
      </c>
      <c r="P650" s="189" t="s">
        <v>12</v>
      </c>
      <c r="Q650" s="190"/>
      <c r="R650" s="190"/>
      <c r="S650" s="190"/>
      <c r="T650" s="190"/>
      <c r="U650" s="190"/>
      <c r="V650" s="190"/>
      <c r="W650" s="190"/>
      <c r="X650" s="190"/>
      <c r="Y650" s="190"/>
      <c r="Z650" s="244">
        <f>+Z651</f>
        <v>0</v>
      </c>
      <c r="AA650" s="244">
        <f t="shared" ref="AA650:AD650" si="467">+AA651</f>
        <v>0</v>
      </c>
      <c r="AB650" s="190">
        <f t="shared" si="467"/>
        <v>0</v>
      </c>
      <c r="AC650" s="190">
        <f t="shared" si="467"/>
        <v>0</v>
      </c>
      <c r="AD650" s="190">
        <f t="shared" si="467"/>
        <v>0</v>
      </c>
    </row>
    <row r="651" spans="1:30" s="218" customFormat="1" ht="20.25" hidden="1" customHeight="1" x14ac:dyDescent="0.25">
      <c r="A651" s="192" t="s">
        <v>348</v>
      </c>
      <c r="B651" s="192"/>
      <c r="C651" s="219" t="s">
        <v>393</v>
      </c>
      <c r="D651" s="219" t="s">
        <v>396</v>
      </c>
      <c r="E651" s="219" t="s">
        <v>397</v>
      </c>
      <c r="F651" s="211">
        <f t="shared" si="463"/>
        <v>0</v>
      </c>
      <c r="G651" s="211">
        <f t="shared" si="464"/>
        <v>0</v>
      </c>
      <c r="H651" s="212">
        <f t="shared" si="465"/>
        <v>0</v>
      </c>
      <c r="I651" s="213"/>
      <c r="J651" s="214"/>
      <c r="K651" s="214">
        <v>422</v>
      </c>
      <c r="L651" s="214"/>
      <c r="M651" s="214"/>
      <c r="N651" s="215"/>
      <c r="O651" s="220" t="s">
        <v>39</v>
      </c>
      <c r="P651" s="216" t="s">
        <v>286</v>
      </c>
      <c r="Q651" s="217"/>
      <c r="R651" s="217"/>
      <c r="S651" s="217"/>
      <c r="T651" s="217"/>
      <c r="U651" s="217"/>
      <c r="V651" s="217"/>
      <c r="W651" s="217"/>
      <c r="X651" s="217"/>
      <c r="Y651" s="217"/>
      <c r="Z651" s="245">
        <f>+Z652</f>
        <v>0</v>
      </c>
      <c r="AA651" s="245">
        <f t="shared" ref="AA651:AD651" si="468">+AA652</f>
        <v>0</v>
      </c>
      <c r="AB651" s="217">
        <f t="shared" si="468"/>
        <v>0</v>
      </c>
      <c r="AC651" s="217">
        <f t="shared" si="468"/>
        <v>0</v>
      </c>
      <c r="AD651" s="217">
        <f t="shared" si="468"/>
        <v>0</v>
      </c>
    </row>
    <row r="652" spans="1:30" s="118" customFormat="1" ht="19.5" hidden="1" customHeight="1" x14ac:dyDescent="0.25">
      <c r="A652" s="187" t="s">
        <v>348</v>
      </c>
      <c r="B652" s="187"/>
      <c r="C652" s="187"/>
      <c r="D652" s="202" t="s">
        <v>396</v>
      </c>
      <c r="E652" s="202" t="s">
        <v>397</v>
      </c>
      <c r="F652" s="204">
        <f t="shared" si="463"/>
        <v>0</v>
      </c>
      <c r="G652" s="204">
        <f t="shared" si="464"/>
        <v>0</v>
      </c>
      <c r="H652" s="205">
        <f t="shared" si="465"/>
        <v>0</v>
      </c>
      <c r="I652" s="143"/>
      <c r="J652" s="135"/>
      <c r="K652" s="135"/>
      <c r="L652" s="135">
        <v>4221</v>
      </c>
      <c r="M652" s="135"/>
      <c r="N652" s="136"/>
      <c r="O652" s="146" t="s">
        <v>39</v>
      </c>
      <c r="P652" s="131" t="s">
        <v>287</v>
      </c>
      <c r="Q652" s="137"/>
      <c r="R652" s="137"/>
      <c r="S652" s="137"/>
      <c r="T652" s="137"/>
      <c r="U652" s="137"/>
      <c r="V652" s="137"/>
      <c r="W652" s="137"/>
      <c r="X652" s="137"/>
      <c r="Y652" s="137"/>
      <c r="Z652" s="246">
        <f>+Z653+Z655</f>
        <v>0</v>
      </c>
      <c r="AA652" s="246">
        <f t="shared" ref="AA652:AD652" si="469">+AA653+AA655</f>
        <v>0</v>
      </c>
      <c r="AB652" s="137">
        <f t="shared" si="469"/>
        <v>0</v>
      </c>
      <c r="AC652" s="137">
        <f t="shared" si="469"/>
        <v>0</v>
      </c>
      <c r="AD652" s="137">
        <f t="shared" si="469"/>
        <v>0</v>
      </c>
    </row>
    <row r="653" spans="1:30" s="118" customFormat="1" ht="20.25" hidden="1" customHeight="1" x14ac:dyDescent="0.25">
      <c r="A653" s="187" t="s">
        <v>348</v>
      </c>
      <c r="B653" s="187"/>
      <c r="C653" s="187"/>
      <c r="D653" s="187"/>
      <c r="E653" s="202" t="s">
        <v>397</v>
      </c>
      <c r="F653" s="204">
        <f t="shared" si="463"/>
        <v>0</v>
      </c>
      <c r="G653" s="204">
        <f t="shared" si="464"/>
        <v>0</v>
      </c>
      <c r="H653" s="205">
        <f t="shared" si="465"/>
        <v>0</v>
      </c>
      <c r="I653" s="128"/>
      <c r="J653" s="135"/>
      <c r="K653" s="135"/>
      <c r="L653" s="135"/>
      <c r="M653" s="198">
        <v>42219</v>
      </c>
      <c r="N653" s="199"/>
      <c r="O653" s="200" t="s">
        <v>39</v>
      </c>
      <c r="P653" s="199" t="s">
        <v>290</v>
      </c>
      <c r="Q653" s="201"/>
      <c r="R653" s="201"/>
      <c r="S653" s="201"/>
      <c r="T653" s="201"/>
      <c r="U653" s="201"/>
      <c r="V653" s="201"/>
      <c r="W653" s="201"/>
      <c r="X653" s="201"/>
      <c r="Y653" s="201"/>
      <c r="Z653" s="247">
        <f t="shared" ref="Z653:AD653" si="470">Z654</f>
        <v>0</v>
      </c>
      <c r="AA653" s="247">
        <f t="shared" si="470"/>
        <v>0</v>
      </c>
      <c r="AB653" s="201">
        <f t="shared" si="470"/>
        <v>0</v>
      </c>
      <c r="AC653" s="201">
        <f t="shared" si="470"/>
        <v>0</v>
      </c>
      <c r="AD653" s="201">
        <f t="shared" si="470"/>
        <v>0</v>
      </c>
    </row>
    <row r="654" spans="1:30" s="118" customFormat="1" ht="19.5" hidden="1" customHeight="1" x14ac:dyDescent="0.25">
      <c r="A654" s="187" t="s">
        <v>348</v>
      </c>
      <c r="B654" s="187"/>
      <c r="C654" s="187"/>
      <c r="D654" s="187"/>
      <c r="E654" s="187"/>
      <c r="F654" s="204">
        <f t="shared" si="463"/>
        <v>0</v>
      </c>
      <c r="G654" s="204">
        <f t="shared" si="464"/>
        <v>0</v>
      </c>
      <c r="H654" s="205">
        <f t="shared" si="465"/>
        <v>0</v>
      </c>
      <c r="I654" s="143"/>
      <c r="J654" s="135"/>
      <c r="K654" s="135"/>
      <c r="L654" s="135"/>
      <c r="M654" s="11"/>
      <c r="N654" s="175">
        <v>422190</v>
      </c>
      <c r="O654" s="176" t="s">
        <v>39</v>
      </c>
      <c r="P654" s="177" t="s">
        <v>290</v>
      </c>
      <c r="Q654" s="178"/>
      <c r="R654" s="178"/>
      <c r="S654" s="178"/>
      <c r="T654" s="178"/>
      <c r="U654" s="178"/>
      <c r="V654" s="178"/>
      <c r="W654" s="178"/>
      <c r="X654" s="178"/>
      <c r="Y654" s="178"/>
      <c r="Z654" s="248">
        <v>0</v>
      </c>
      <c r="AA654" s="248">
        <f>+Q654</f>
        <v>0</v>
      </c>
      <c r="AB654" s="178"/>
      <c r="AC654" s="178"/>
      <c r="AD654" s="178"/>
    </row>
    <row r="655" spans="1:30" s="118" customFormat="1" ht="20.25" hidden="1" customHeight="1" x14ac:dyDescent="0.25">
      <c r="A655" s="187" t="s">
        <v>348</v>
      </c>
      <c r="B655" s="187"/>
      <c r="C655" s="187"/>
      <c r="D655" s="187"/>
      <c r="E655" s="202" t="s">
        <v>397</v>
      </c>
      <c r="F655" s="204">
        <f t="shared" si="463"/>
        <v>0</v>
      </c>
      <c r="G655" s="204">
        <f t="shared" si="464"/>
        <v>0</v>
      </c>
      <c r="H655" s="205">
        <f t="shared" si="465"/>
        <v>0</v>
      </c>
      <c r="I655" s="128"/>
      <c r="J655" s="135"/>
      <c r="K655" s="135"/>
      <c r="L655" s="135"/>
      <c r="M655" s="198">
        <v>42211</v>
      </c>
      <c r="N655" s="199"/>
      <c r="O655" s="200" t="s">
        <v>39</v>
      </c>
      <c r="P655" s="199" t="s">
        <v>288</v>
      </c>
      <c r="Q655" s="201"/>
      <c r="R655" s="201"/>
      <c r="S655" s="201"/>
      <c r="T655" s="201"/>
      <c r="U655" s="201"/>
      <c r="V655" s="201"/>
      <c r="W655" s="201"/>
      <c r="X655" s="201"/>
      <c r="Y655" s="201"/>
      <c r="Z655" s="247">
        <f t="shared" ref="Z655:AD655" si="471">Z656</f>
        <v>0</v>
      </c>
      <c r="AA655" s="247">
        <f t="shared" si="471"/>
        <v>0</v>
      </c>
      <c r="AB655" s="201">
        <f t="shared" si="471"/>
        <v>0</v>
      </c>
      <c r="AC655" s="201">
        <f t="shared" si="471"/>
        <v>0</v>
      </c>
      <c r="AD655" s="201">
        <f t="shared" si="471"/>
        <v>0</v>
      </c>
    </row>
    <row r="656" spans="1:30" s="118" customFormat="1" ht="19.5" hidden="1" customHeight="1" x14ac:dyDescent="0.25">
      <c r="A656" s="187" t="s">
        <v>348</v>
      </c>
      <c r="B656" s="187"/>
      <c r="C656" s="187"/>
      <c r="D656" s="187"/>
      <c r="E656" s="187"/>
      <c r="F656" s="204">
        <f t="shared" si="463"/>
        <v>0</v>
      </c>
      <c r="G656" s="204">
        <f t="shared" si="464"/>
        <v>0</v>
      </c>
      <c r="H656" s="205">
        <f t="shared" si="465"/>
        <v>0</v>
      </c>
      <c r="I656" s="143"/>
      <c r="J656" s="135"/>
      <c r="K656" s="135"/>
      <c r="L656" s="135"/>
      <c r="M656" s="11"/>
      <c r="N656" s="175">
        <v>422110</v>
      </c>
      <c r="O656" s="176" t="s">
        <v>39</v>
      </c>
      <c r="P656" s="177" t="s">
        <v>288</v>
      </c>
      <c r="Q656" s="178"/>
      <c r="R656" s="178"/>
      <c r="S656" s="178"/>
      <c r="T656" s="178"/>
      <c r="U656" s="178"/>
      <c r="V656" s="178"/>
      <c r="W656" s="178"/>
      <c r="X656" s="178"/>
      <c r="Y656" s="178"/>
      <c r="Z656" s="248">
        <v>0</v>
      </c>
      <c r="AA656" s="248">
        <f>+Q656</f>
        <v>0</v>
      </c>
      <c r="AB656" s="178"/>
      <c r="AC656" s="178"/>
      <c r="AD656" s="178"/>
    </row>
    <row r="657" spans="1:30" s="118" customFormat="1" ht="30" hidden="1" customHeight="1" x14ac:dyDescent="0.25">
      <c r="A657" s="186" t="s">
        <v>474</v>
      </c>
      <c r="B657" s="202" t="s">
        <v>362</v>
      </c>
      <c r="C657" s="202" t="s">
        <v>393</v>
      </c>
      <c r="D657" s="202" t="s">
        <v>396</v>
      </c>
      <c r="E657" s="202" t="s">
        <v>397</v>
      </c>
      <c r="F657" s="204">
        <f t="shared" ref="F657:F685" si="472">+Q657+R657+S657</f>
        <v>0</v>
      </c>
      <c r="G657" s="204">
        <f t="shared" ref="G657:G685" si="473">+T657+U657+V657+W657+X657+Y657</f>
        <v>0</v>
      </c>
      <c r="H657" s="205">
        <f t="shared" ref="H657:H685" si="474">+Z657+AA657+AB657+AC657+AD657</f>
        <v>0</v>
      </c>
      <c r="I657" s="321" t="s">
        <v>477</v>
      </c>
      <c r="J657" s="322"/>
      <c r="K657" s="322"/>
      <c r="L657" s="322"/>
      <c r="M657" s="322"/>
      <c r="N657" s="322"/>
      <c r="O657" s="323"/>
      <c r="P657" s="115" t="s">
        <v>475</v>
      </c>
      <c r="Q657" s="116">
        <f t="shared" ref="Q657:AA657" si="475">+Q659</f>
        <v>0</v>
      </c>
      <c r="R657" s="116">
        <f t="shared" si="475"/>
        <v>0</v>
      </c>
      <c r="S657" s="116">
        <f t="shared" si="475"/>
        <v>0</v>
      </c>
      <c r="T657" s="116">
        <f t="shared" si="475"/>
        <v>0</v>
      </c>
      <c r="U657" s="116">
        <f t="shared" si="475"/>
        <v>0</v>
      </c>
      <c r="V657" s="116">
        <f t="shared" si="475"/>
        <v>0</v>
      </c>
      <c r="W657" s="116">
        <f t="shared" si="475"/>
        <v>0</v>
      </c>
      <c r="X657" s="116">
        <f t="shared" si="475"/>
        <v>0</v>
      </c>
      <c r="Y657" s="116">
        <f t="shared" si="475"/>
        <v>0</v>
      </c>
      <c r="Z657" s="241">
        <f t="shared" si="475"/>
        <v>0</v>
      </c>
      <c r="AA657" s="241">
        <f t="shared" si="475"/>
        <v>0</v>
      </c>
      <c r="AB657" s="116">
        <f>+AB659</f>
        <v>0</v>
      </c>
      <c r="AC657" s="116">
        <f>+AC659</f>
        <v>0</v>
      </c>
      <c r="AD657" s="116">
        <f>+AD659</f>
        <v>0</v>
      </c>
    </row>
    <row r="658" spans="1:30" s="197" customFormat="1" ht="21.75" hidden="1" customHeight="1" x14ac:dyDescent="0.25">
      <c r="A658" s="186" t="s">
        <v>474</v>
      </c>
      <c r="B658" s="192"/>
      <c r="C658" s="202" t="s">
        <v>393</v>
      </c>
      <c r="D658" s="202" t="s">
        <v>396</v>
      </c>
      <c r="E658" s="202" t="s">
        <v>397</v>
      </c>
      <c r="F658" s="204">
        <f t="shared" si="472"/>
        <v>0</v>
      </c>
      <c r="G658" s="204">
        <f t="shared" si="473"/>
        <v>0</v>
      </c>
      <c r="H658" s="205">
        <f t="shared" si="474"/>
        <v>0</v>
      </c>
      <c r="I658" s="193"/>
      <c r="J658" s="193"/>
      <c r="K658" s="193"/>
      <c r="L658" s="193"/>
      <c r="M658" s="193"/>
      <c r="N658" s="193" t="str">
        <f>+O658</f>
        <v>5.6.</v>
      </c>
      <c r="O658" s="194" t="s">
        <v>419</v>
      </c>
      <c r="P658" s="195" t="s">
        <v>19</v>
      </c>
      <c r="Q658" s="196">
        <f>+Q659</f>
        <v>0</v>
      </c>
      <c r="R658" s="196">
        <f t="shared" ref="R658:AD658" si="476">+R659</f>
        <v>0</v>
      </c>
      <c r="S658" s="196">
        <f t="shared" si="476"/>
        <v>0</v>
      </c>
      <c r="T658" s="196">
        <f t="shared" si="476"/>
        <v>0</v>
      </c>
      <c r="U658" s="196">
        <f t="shared" si="476"/>
        <v>0</v>
      </c>
      <c r="V658" s="196">
        <f t="shared" si="476"/>
        <v>0</v>
      </c>
      <c r="W658" s="196">
        <f t="shared" si="476"/>
        <v>0</v>
      </c>
      <c r="X658" s="196">
        <f t="shared" si="476"/>
        <v>0</v>
      </c>
      <c r="Y658" s="196">
        <f t="shared" si="476"/>
        <v>0</v>
      </c>
      <c r="Z658" s="242">
        <f t="shared" si="476"/>
        <v>0</v>
      </c>
      <c r="AA658" s="242">
        <f t="shared" si="476"/>
        <v>0</v>
      </c>
      <c r="AB658" s="196">
        <f t="shared" si="476"/>
        <v>0</v>
      </c>
      <c r="AC658" s="196">
        <f t="shared" si="476"/>
        <v>0</v>
      </c>
      <c r="AD658" s="196">
        <f t="shared" si="476"/>
        <v>0</v>
      </c>
    </row>
    <row r="659" spans="1:30" s="123" customFormat="1" ht="20.25" hidden="1" customHeight="1" x14ac:dyDescent="0.25">
      <c r="A659" s="186" t="s">
        <v>474</v>
      </c>
      <c r="B659" s="202" t="s">
        <v>362</v>
      </c>
      <c r="C659" s="202" t="s">
        <v>393</v>
      </c>
      <c r="D659" s="202" t="s">
        <v>396</v>
      </c>
      <c r="E659" s="202" t="s">
        <v>397</v>
      </c>
      <c r="F659" s="204">
        <f t="shared" si="472"/>
        <v>0</v>
      </c>
      <c r="G659" s="204">
        <f t="shared" si="473"/>
        <v>0</v>
      </c>
      <c r="H659" s="205">
        <f t="shared" si="474"/>
        <v>0</v>
      </c>
      <c r="I659" s="124">
        <v>3</v>
      </c>
      <c r="J659" s="124"/>
      <c r="K659" s="124"/>
      <c r="L659" s="124"/>
      <c r="M659" s="124"/>
      <c r="N659" s="124"/>
      <c r="O659" s="12" t="s">
        <v>419</v>
      </c>
      <c r="P659" s="126" t="s">
        <v>18</v>
      </c>
      <c r="Q659" s="127">
        <f t="shared" ref="Q659:AD659" si="477">+Q660+Q680</f>
        <v>0</v>
      </c>
      <c r="R659" s="127">
        <f t="shared" si="477"/>
        <v>0</v>
      </c>
      <c r="S659" s="127">
        <f t="shared" si="477"/>
        <v>0</v>
      </c>
      <c r="T659" s="127">
        <f t="shared" si="477"/>
        <v>0</v>
      </c>
      <c r="U659" s="127">
        <f t="shared" si="477"/>
        <v>0</v>
      </c>
      <c r="V659" s="127">
        <f t="shared" si="477"/>
        <v>0</v>
      </c>
      <c r="W659" s="127">
        <f t="shared" si="477"/>
        <v>0</v>
      </c>
      <c r="X659" s="127">
        <f t="shared" si="477"/>
        <v>0</v>
      </c>
      <c r="Y659" s="127">
        <f t="shared" si="477"/>
        <v>0</v>
      </c>
      <c r="Z659" s="243">
        <f t="shared" si="477"/>
        <v>0</v>
      </c>
      <c r="AA659" s="243">
        <f t="shared" si="477"/>
        <v>0</v>
      </c>
      <c r="AB659" s="127">
        <f t="shared" si="477"/>
        <v>0</v>
      </c>
      <c r="AC659" s="127">
        <f t="shared" si="477"/>
        <v>0</v>
      </c>
      <c r="AD659" s="127">
        <f t="shared" si="477"/>
        <v>0</v>
      </c>
    </row>
    <row r="660" spans="1:30" s="191" customFormat="1" ht="20.25" hidden="1" customHeight="1" x14ac:dyDescent="0.25">
      <c r="A660" s="186" t="s">
        <v>474</v>
      </c>
      <c r="B660" s="202" t="s">
        <v>362</v>
      </c>
      <c r="C660" s="202" t="s">
        <v>393</v>
      </c>
      <c r="D660" s="202" t="s">
        <v>396</v>
      </c>
      <c r="E660" s="202" t="s">
        <v>397</v>
      </c>
      <c r="F660" s="204">
        <f t="shared" si="472"/>
        <v>0</v>
      </c>
      <c r="G660" s="204">
        <f t="shared" si="473"/>
        <v>0</v>
      </c>
      <c r="H660" s="205">
        <f t="shared" si="474"/>
        <v>0</v>
      </c>
      <c r="I660" s="125"/>
      <c r="J660" s="125">
        <v>31</v>
      </c>
      <c r="K660" s="125"/>
      <c r="L660" s="125"/>
      <c r="M660" s="125"/>
      <c r="N660" s="125"/>
      <c r="O660" s="179" t="s">
        <v>419</v>
      </c>
      <c r="P660" s="189" t="s">
        <v>6</v>
      </c>
      <c r="Q660" s="190">
        <f t="shared" ref="Q660:Y660" si="478">Q661+Q671</f>
        <v>0</v>
      </c>
      <c r="R660" s="190">
        <f t="shared" si="478"/>
        <v>0</v>
      </c>
      <c r="S660" s="190">
        <f t="shared" si="478"/>
        <v>0</v>
      </c>
      <c r="T660" s="190">
        <f t="shared" si="478"/>
        <v>0</v>
      </c>
      <c r="U660" s="190">
        <f t="shared" si="478"/>
        <v>0</v>
      </c>
      <c r="V660" s="190">
        <f t="shared" si="478"/>
        <v>0</v>
      </c>
      <c r="W660" s="190">
        <f t="shared" si="478"/>
        <v>0</v>
      </c>
      <c r="X660" s="190">
        <f t="shared" si="478"/>
        <v>0</v>
      </c>
      <c r="Y660" s="190">
        <f t="shared" si="478"/>
        <v>0</v>
      </c>
      <c r="Z660" s="244">
        <f>Z661+Z671</f>
        <v>0</v>
      </c>
      <c r="AA660" s="244">
        <f t="shared" ref="AA660:AD660" si="479">AA661+AA671</f>
        <v>0</v>
      </c>
      <c r="AB660" s="190">
        <f t="shared" si="479"/>
        <v>0</v>
      </c>
      <c r="AC660" s="190">
        <f t="shared" si="479"/>
        <v>0</v>
      </c>
      <c r="AD660" s="190">
        <f t="shared" si="479"/>
        <v>0</v>
      </c>
    </row>
    <row r="661" spans="1:30" s="218" customFormat="1" ht="20.25" hidden="1" customHeight="1" x14ac:dyDescent="0.25">
      <c r="A661" s="186" t="s">
        <v>474</v>
      </c>
      <c r="B661" s="192"/>
      <c r="C661" s="219" t="s">
        <v>393</v>
      </c>
      <c r="D661" s="219" t="s">
        <v>396</v>
      </c>
      <c r="E661" s="219" t="s">
        <v>397</v>
      </c>
      <c r="F661" s="211">
        <f t="shared" si="472"/>
        <v>0</v>
      </c>
      <c r="G661" s="211">
        <f t="shared" si="473"/>
        <v>0</v>
      </c>
      <c r="H661" s="212">
        <f t="shared" si="474"/>
        <v>0</v>
      </c>
      <c r="I661" s="213"/>
      <c r="J661" s="214"/>
      <c r="K661" s="214">
        <v>311</v>
      </c>
      <c r="L661" s="214"/>
      <c r="M661" s="214"/>
      <c r="N661" s="215"/>
      <c r="O661" s="220" t="s">
        <v>419</v>
      </c>
      <c r="P661" s="216" t="s">
        <v>128</v>
      </c>
      <c r="Q661" s="217">
        <f>Q662+Q668+Q665</f>
        <v>0</v>
      </c>
      <c r="R661" s="217">
        <f t="shared" ref="R661:AD661" si="480">R662+R668+R665</f>
        <v>0</v>
      </c>
      <c r="S661" s="217">
        <f t="shared" si="480"/>
        <v>0</v>
      </c>
      <c r="T661" s="217">
        <f t="shared" si="480"/>
        <v>0</v>
      </c>
      <c r="U661" s="217">
        <f t="shared" si="480"/>
        <v>0</v>
      </c>
      <c r="V661" s="217">
        <f t="shared" si="480"/>
        <v>0</v>
      </c>
      <c r="W661" s="217">
        <f t="shared" si="480"/>
        <v>0</v>
      </c>
      <c r="X661" s="217">
        <f t="shared" si="480"/>
        <v>0</v>
      </c>
      <c r="Y661" s="217">
        <f t="shared" si="480"/>
        <v>0</v>
      </c>
      <c r="Z661" s="245">
        <f t="shared" si="480"/>
        <v>0</v>
      </c>
      <c r="AA661" s="245">
        <f t="shared" si="480"/>
        <v>0</v>
      </c>
      <c r="AB661" s="217">
        <f t="shared" si="480"/>
        <v>0</v>
      </c>
      <c r="AC661" s="217">
        <f t="shared" si="480"/>
        <v>0</v>
      </c>
      <c r="AD661" s="217">
        <f t="shared" si="480"/>
        <v>0</v>
      </c>
    </row>
    <row r="662" spans="1:30" s="118" customFormat="1" ht="20.25" hidden="1" customHeight="1" x14ac:dyDescent="0.25">
      <c r="A662" s="186" t="s">
        <v>474</v>
      </c>
      <c r="B662" s="186"/>
      <c r="C662" s="186"/>
      <c r="D662" s="202" t="s">
        <v>396</v>
      </c>
      <c r="E662" s="202" t="s">
        <v>397</v>
      </c>
      <c r="F662" s="204">
        <f t="shared" si="472"/>
        <v>0</v>
      </c>
      <c r="G662" s="204">
        <f t="shared" si="473"/>
        <v>0</v>
      </c>
      <c r="H662" s="205">
        <f t="shared" si="474"/>
        <v>0</v>
      </c>
      <c r="I662" s="128"/>
      <c r="J662" s="135"/>
      <c r="K662" s="135"/>
      <c r="L662" s="135">
        <v>3111</v>
      </c>
      <c r="M662" s="135"/>
      <c r="N662" s="136"/>
      <c r="O662" s="12" t="s">
        <v>419</v>
      </c>
      <c r="P662" s="131" t="s">
        <v>129</v>
      </c>
      <c r="Q662" s="137">
        <f t="shared" ref="Q662:AD663" si="481">Q663</f>
        <v>0</v>
      </c>
      <c r="R662" s="137">
        <f t="shared" si="481"/>
        <v>0</v>
      </c>
      <c r="S662" s="137">
        <f t="shared" si="481"/>
        <v>0</v>
      </c>
      <c r="T662" s="137">
        <f t="shared" si="481"/>
        <v>0</v>
      </c>
      <c r="U662" s="137">
        <f t="shared" si="481"/>
        <v>0</v>
      </c>
      <c r="V662" s="137">
        <f t="shared" si="481"/>
        <v>0</v>
      </c>
      <c r="W662" s="137">
        <f t="shared" si="481"/>
        <v>0</v>
      </c>
      <c r="X662" s="137">
        <f t="shared" si="481"/>
        <v>0</v>
      </c>
      <c r="Y662" s="137">
        <f t="shared" si="481"/>
        <v>0</v>
      </c>
      <c r="Z662" s="246">
        <f t="shared" si="481"/>
        <v>0</v>
      </c>
      <c r="AA662" s="246">
        <f t="shared" si="481"/>
        <v>0</v>
      </c>
      <c r="AB662" s="137">
        <f t="shared" si="481"/>
        <v>0</v>
      </c>
      <c r="AC662" s="137">
        <f t="shared" si="481"/>
        <v>0</v>
      </c>
      <c r="AD662" s="137">
        <f t="shared" si="481"/>
        <v>0</v>
      </c>
    </row>
    <row r="663" spans="1:30" s="118" customFormat="1" ht="20.25" hidden="1" customHeight="1" x14ac:dyDescent="0.25">
      <c r="A663" s="186" t="s">
        <v>474</v>
      </c>
      <c r="B663" s="187"/>
      <c r="C663" s="187"/>
      <c r="D663" s="187"/>
      <c r="E663" s="202" t="s">
        <v>397</v>
      </c>
      <c r="F663" s="204">
        <f t="shared" si="472"/>
        <v>0</v>
      </c>
      <c r="G663" s="204">
        <f t="shared" si="473"/>
        <v>0</v>
      </c>
      <c r="H663" s="205">
        <f t="shared" si="474"/>
        <v>0</v>
      </c>
      <c r="I663" s="128"/>
      <c r="J663" s="135"/>
      <c r="K663" s="135"/>
      <c r="L663" s="135"/>
      <c r="M663" s="198">
        <v>31111</v>
      </c>
      <c r="N663" s="199"/>
      <c r="O663" s="200" t="s">
        <v>419</v>
      </c>
      <c r="P663" s="199" t="s">
        <v>130</v>
      </c>
      <c r="Q663" s="201">
        <f t="shared" si="481"/>
        <v>0</v>
      </c>
      <c r="R663" s="201">
        <f t="shared" si="481"/>
        <v>0</v>
      </c>
      <c r="S663" s="201">
        <f t="shared" si="481"/>
        <v>0</v>
      </c>
      <c r="T663" s="201">
        <f t="shared" si="481"/>
        <v>0</v>
      </c>
      <c r="U663" s="201">
        <f t="shared" si="481"/>
        <v>0</v>
      </c>
      <c r="V663" s="201">
        <f t="shared" si="481"/>
        <v>0</v>
      </c>
      <c r="W663" s="201">
        <f t="shared" si="481"/>
        <v>0</v>
      </c>
      <c r="X663" s="201">
        <f t="shared" si="481"/>
        <v>0</v>
      </c>
      <c r="Y663" s="201">
        <f t="shared" si="481"/>
        <v>0</v>
      </c>
      <c r="Z663" s="247">
        <f t="shared" si="481"/>
        <v>0</v>
      </c>
      <c r="AA663" s="247">
        <f t="shared" si="481"/>
        <v>0</v>
      </c>
      <c r="AB663" s="201">
        <f t="shared" si="481"/>
        <v>0</v>
      </c>
      <c r="AC663" s="201">
        <f t="shared" si="481"/>
        <v>0</v>
      </c>
      <c r="AD663" s="201">
        <f t="shared" si="481"/>
        <v>0</v>
      </c>
    </row>
    <row r="664" spans="1:30" s="118" customFormat="1" ht="20.25" hidden="1" customHeight="1" x14ac:dyDescent="0.25">
      <c r="A664" s="186" t="s">
        <v>474</v>
      </c>
      <c r="B664" s="186"/>
      <c r="C664" s="186"/>
      <c r="D664" s="186"/>
      <c r="E664" s="186"/>
      <c r="F664" s="204">
        <f t="shared" si="472"/>
        <v>0</v>
      </c>
      <c r="G664" s="204">
        <f t="shared" si="473"/>
        <v>0</v>
      </c>
      <c r="H664" s="205">
        <f t="shared" si="474"/>
        <v>0</v>
      </c>
      <c r="I664" s="128"/>
      <c r="J664" s="135"/>
      <c r="K664" s="135"/>
      <c r="L664" s="135"/>
      <c r="M664" s="11"/>
      <c r="N664" s="175">
        <v>311110</v>
      </c>
      <c r="O664" s="176" t="s">
        <v>419</v>
      </c>
      <c r="P664" s="177" t="s">
        <v>305</v>
      </c>
      <c r="Q664" s="178">
        <v>0</v>
      </c>
      <c r="R664" s="178">
        <f>S664-Q664</f>
        <v>0</v>
      </c>
      <c r="S664" s="178">
        <v>0</v>
      </c>
      <c r="T664" s="178"/>
      <c r="U664" s="178"/>
      <c r="V664" s="178"/>
      <c r="W664" s="178"/>
      <c r="X664" s="178"/>
      <c r="Y664" s="178"/>
      <c r="Z664" s="248">
        <v>0</v>
      </c>
      <c r="AA664" s="248">
        <f>+Q664</f>
        <v>0</v>
      </c>
      <c r="AB664" s="178">
        <v>0</v>
      </c>
      <c r="AC664" s="178">
        <v>0</v>
      </c>
      <c r="AD664" s="178">
        <v>0</v>
      </c>
    </row>
    <row r="665" spans="1:30" s="118" customFormat="1" ht="20.25" hidden="1" customHeight="1" x14ac:dyDescent="0.25">
      <c r="A665" s="186" t="s">
        <v>474</v>
      </c>
      <c r="B665" s="186"/>
      <c r="C665" s="186"/>
      <c r="D665" s="202" t="s">
        <v>396</v>
      </c>
      <c r="E665" s="202" t="s">
        <v>397</v>
      </c>
      <c r="F665" s="204">
        <f t="shared" si="472"/>
        <v>0</v>
      </c>
      <c r="G665" s="204">
        <f t="shared" si="473"/>
        <v>0</v>
      </c>
      <c r="H665" s="205">
        <f t="shared" si="474"/>
        <v>0</v>
      </c>
      <c r="I665" s="128"/>
      <c r="J665" s="135"/>
      <c r="K665" s="135"/>
      <c r="L665" s="135">
        <v>3113</v>
      </c>
      <c r="M665" s="135"/>
      <c r="N665" s="136"/>
      <c r="O665" s="12" t="s">
        <v>419</v>
      </c>
      <c r="P665" s="131" t="s">
        <v>137</v>
      </c>
      <c r="Q665" s="137">
        <f>+Q666</f>
        <v>0</v>
      </c>
      <c r="R665" s="137">
        <f t="shared" ref="R665:AD666" si="482">+R666</f>
        <v>0</v>
      </c>
      <c r="S665" s="137">
        <f t="shared" si="482"/>
        <v>0</v>
      </c>
      <c r="T665" s="137">
        <f t="shared" si="482"/>
        <v>0</v>
      </c>
      <c r="U665" s="137">
        <f t="shared" si="482"/>
        <v>0</v>
      </c>
      <c r="V665" s="137">
        <f t="shared" si="482"/>
        <v>0</v>
      </c>
      <c r="W665" s="137">
        <f t="shared" si="482"/>
        <v>0</v>
      </c>
      <c r="X665" s="137">
        <f t="shared" si="482"/>
        <v>0</v>
      </c>
      <c r="Y665" s="137">
        <f t="shared" si="482"/>
        <v>0</v>
      </c>
      <c r="Z665" s="246">
        <f t="shared" si="482"/>
        <v>0</v>
      </c>
      <c r="AA665" s="246">
        <f t="shared" si="482"/>
        <v>0</v>
      </c>
      <c r="AB665" s="137">
        <f t="shared" si="482"/>
        <v>0</v>
      </c>
      <c r="AC665" s="137">
        <f t="shared" si="482"/>
        <v>0</v>
      </c>
      <c r="AD665" s="137">
        <f t="shared" si="482"/>
        <v>0</v>
      </c>
    </row>
    <row r="666" spans="1:30" s="118" customFormat="1" ht="20.25" hidden="1" customHeight="1" x14ac:dyDescent="0.25">
      <c r="A666" s="186" t="s">
        <v>474</v>
      </c>
      <c r="B666" s="187"/>
      <c r="C666" s="187"/>
      <c r="D666" s="187"/>
      <c r="E666" s="202" t="s">
        <v>397</v>
      </c>
      <c r="F666" s="204">
        <f t="shared" si="472"/>
        <v>0</v>
      </c>
      <c r="G666" s="204">
        <f t="shared" si="473"/>
        <v>0</v>
      </c>
      <c r="H666" s="205">
        <f t="shared" si="474"/>
        <v>0</v>
      </c>
      <c r="I666" s="128"/>
      <c r="J666" s="135"/>
      <c r="K666" s="135"/>
      <c r="L666" s="135"/>
      <c r="M666" s="198">
        <v>31131</v>
      </c>
      <c r="N666" s="199"/>
      <c r="O666" s="200" t="s">
        <v>419</v>
      </c>
      <c r="P666" s="199" t="s">
        <v>137</v>
      </c>
      <c r="Q666" s="201">
        <f>+Q667</f>
        <v>0</v>
      </c>
      <c r="R666" s="201">
        <f t="shared" si="482"/>
        <v>0</v>
      </c>
      <c r="S666" s="201">
        <f t="shared" si="482"/>
        <v>0</v>
      </c>
      <c r="T666" s="201">
        <f t="shared" si="482"/>
        <v>0</v>
      </c>
      <c r="U666" s="201">
        <f t="shared" si="482"/>
        <v>0</v>
      </c>
      <c r="V666" s="201">
        <f t="shared" si="482"/>
        <v>0</v>
      </c>
      <c r="W666" s="201">
        <f t="shared" si="482"/>
        <v>0</v>
      </c>
      <c r="X666" s="201">
        <f t="shared" si="482"/>
        <v>0</v>
      </c>
      <c r="Y666" s="201">
        <f t="shared" si="482"/>
        <v>0</v>
      </c>
      <c r="Z666" s="247">
        <f t="shared" si="482"/>
        <v>0</v>
      </c>
      <c r="AA666" s="247">
        <f t="shared" si="482"/>
        <v>0</v>
      </c>
      <c r="AB666" s="201">
        <f t="shared" si="482"/>
        <v>0</v>
      </c>
      <c r="AC666" s="201">
        <f t="shared" si="482"/>
        <v>0</v>
      </c>
      <c r="AD666" s="201">
        <f t="shared" si="482"/>
        <v>0</v>
      </c>
    </row>
    <row r="667" spans="1:30" s="118" customFormat="1" ht="20.25" hidden="1" customHeight="1" x14ac:dyDescent="0.25">
      <c r="A667" s="186" t="s">
        <v>474</v>
      </c>
      <c r="B667" s="186"/>
      <c r="C667" s="186"/>
      <c r="D667" s="186"/>
      <c r="E667" s="186"/>
      <c r="F667" s="204">
        <f t="shared" si="472"/>
        <v>0</v>
      </c>
      <c r="G667" s="204">
        <f t="shared" si="473"/>
        <v>0</v>
      </c>
      <c r="H667" s="205">
        <f t="shared" si="474"/>
        <v>0</v>
      </c>
      <c r="I667" s="128"/>
      <c r="J667" s="135"/>
      <c r="K667" s="135"/>
      <c r="L667" s="135"/>
      <c r="M667" s="11"/>
      <c r="N667" s="175">
        <v>313310</v>
      </c>
      <c r="O667" s="176" t="s">
        <v>419</v>
      </c>
      <c r="P667" s="177" t="s">
        <v>137</v>
      </c>
      <c r="Q667" s="178"/>
      <c r="R667" s="178"/>
      <c r="S667" s="178"/>
      <c r="T667" s="178"/>
      <c r="U667" s="178"/>
      <c r="V667" s="178"/>
      <c r="W667" s="178"/>
      <c r="X667" s="178"/>
      <c r="Y667" s="178"/>
      <c r="Z667" s="248"/>
      <c r="AA667" s="248">
        <f>+Q667</f>
        <v>0</v>
      </c>
      <c r="AB667" s="178"/>
      <c r="AC667" s="178"/>
      <c r="AD667" s="178"/>
    </row>
    <row r="668" spans="1:30" s="118" customFormat="1" ht="20.25" hidden="1" customHeight="1" x14ac:dyDescent="0.25">
      <c r="A668" s="186" t="s">
        <v>474</v>
      </c>
      <c r="B668" s="186"/>
      <c r="C668" s="186"/>
      <c r="D668" s="202" t="s">
        <v>396</v>
      </c>
      <c r="E668" s="202" t="s">
        <v>397</v>
      </c>
      <c r="F668" s="204">
        <f t="shared" si="472"/>
        <v>0</v>
      </c>
      <c r="G668" s="204">
        <f t="shared" si="473"/>
        <v>0</v>
      </c>
      <c r="H668" s="205">
        <f t="shared" si="474"/>
        <v>0</v>
      </c>
      <c r="I668" s="128"/>
      <c r="J668" s="135"/>
      <c r="K668" s="135"/>
      <c r="L668" s="135">
        <v>3114</v>
      </c>
      <c r="M668" s="135"/>
      <c r="N668" s="136"/>
      <c r="O668" s="12" t="s">
        <v>419</v>
      </c>
      <c r="P668" s="131" t="s">
        <v>138</v>
      </c>
      <c r="Q668" s="137">
        <f t="shared" ref="Q668:AD669" si="483">Q669</f>
        <v>0</v>
      </c>
      <c r="R668" s="137">
        <f t="shared" si="483"/>
        <v>0</v>
      </c>
      <c r="S668" s="137">
        <f t="shared" si="483"/>
        <v>0</v>
      </c>
      <c r="T668" s="137">
        <f t="shared" si="483"/>
        <v>0</v>
      </c>
      <c r="U668" s="137">
        <f t="shared" si="483"/>
        <v>0</v>
      </c>
      <c r="V668" s="137">
        <f t="shared" si="483"/>
        <v>0</v>
      </c>
      <c r="W668" s="137">
        <f t="shared" si="483"/>
        <v>0</v>
      </c>
      <c r="X668" s="137">
        <f t="shared" si="483"/>
        <v>0</v>
      </c>
      <c r="Y668" s="137">
        <f t="shared" si="483"/>
        <v>0</v>
      </c>
      <c r="Z668" s="246">
        <f t="shared" si="483"/>
        <v>0</v>
      </c>
      <c r="AA668" s="246">
        <f t="shared" si="483"/>
        <v>0</v>
      </c>
      <c r="AB668" s="137">
        <f t="shared" si="483"/>
        <v>0</v>
      </c>
      <c r="AC668" s="137">
        <f t="shared" si="483"/>
        <v>0</v>
      </c>
      <c r="AD668" s="137">
        <f t="shared" si="483"/>
        <v>0</v>
      </c>
    </row>
    <row r="669" spans="1:30" s="118" customFormat="1" ht="20.25" hidden="1" customHeight="1" x14ac:dyDescent="0.25">
      <c r="A669" s="186" t="s">
        <v>474</v>
      </c>
      <c r="B669" s="187"/>
      <c r="C669" s="187"/>
      <c r="D669" s="187"/>
      <c r="E669" s="202" t="s">
        <v>397</v>
      </c>
      <c r="F669" s="204">
        <f t="shared" si="472"/>
        <v>0</v>
      </c>
      <c r="G669" s="204">
        <f t="shared" si="473"/>
        <v>0</v>
      </c>
      <c r="H669" s="205">
        <f t="shared" si="474"/>
        <v>0</v>
      </c>
      <c r="I669" s="128"/>
      <c r="J669" s="135"/>
      <c r="K669" s="135"/>
      <c r="L669" s="135"/>
      <c r="M669" s="198">
        <v>31141</v>
      </c>
      <c r="N669" s="199"/>
      <c r="O669" s="200" t="s">
        <v>419</v>
      </c>
      <c r="P669" s="199" t="s">
        <v>138</v>
      </c>
      <c r="Q669" s="201">
        <f t="shared" si="483"/>
        <v>0</v>
      </c>
      <c r="R669" s="201">
        <f t="shared" si="483"/>
        <v>0</v>
      </c>
      <c r="S669" s="201">
        <f t="shared" si="483"/>
        <v>0</v>
      </c>
      <c r="T669" s="201">
        <f t="shared" si="483"/>
        <v>0</v>
      </c>
      <c r="U669" s="201">
        <f t="shared" si="483"/>
        <v>0</v>
      </c>
      <c r="V669" s="201">
        <f t="shared" si="483"/>
        <v>0</v>
      </c>
      <c r="W669" s="201">
        <f t="shared" si="483"/>
        <v>0</v>
      </c>
      <c r="X669" s="201">
        <f t="shared" si="483"/>
        <v>0</v>
      </c>
      <c r="Y669" s="201">
        <f t="shared" si="483"/>
        <v>0</v>
      </c>
      <c r="Z669" s="247">
        <f t="shared" si="483"/>
        <v>0</v>
      </c>
      <c r="AA669" s="247">
        <f t="shared" si="483"/>
        <v>0</v>
      </c>
      <c r="AB669" s="201">
        <f t="shared" si="483"/>
        <v>0</v>
      </c>
      <c r="AC669" s="201">
        <f t="shared" si="483"/>
        <v>0</v>
      </c>
      <c r="AD669" s="201">
        <f t="shared" si="483"/>
        <v>0</v>
      </c>
    </row>
    <row r="670" spans="1:30" s="118" customFormat="1" ht="20.25" hidden="1" customHeight="1" x14ac:dyDescent="0.25">
      <c r="A670" s="186" t="s">
        <v>474</v>
      </c>
      <c r="B670" s="186"/>
      <c r="C670" s="186"/>
      <c r="D670" s="186"/>
      <c r="E670" s="186"/>
      <c r="F670" s="204">
        <f t="shared" si="472"/>
        <v>0</v>
      </c>
      <c r="G670" s="204">
        <f t="shared" si="473"/>
        <v>0</v>
      </c>
      <c r="H670" s="205">
        <f t="shared" si="474"/>
        <v>0</v>
      </c>
      <c r="I670" s="128"/>
      <c r="J670" s="135"/>
      <c r="K670" s="135"/>
      <c r="L670" s="135"/>
      <c r="M670" s="11"/>
      <c r="N670" s="175">
        <v>311410</v>
      </c>
      <c r="O670" s="176" t="s">
        <v>419</v>
      </c>
      <c r="P670" s="177" t="s">
        <v>138</v>
      </c>
      <c r="Q670" s="178">
        <v>0</v>
      </c>
      <c r="R670" s="178">
        <f>S670-Q670</f>
        <v>0</v>
      </c>
      <c r="S670" s="178">
        <v>0</v>
      </c>
      <c r="T670" s="178"/>
      <c r="U670" s="178"/>
      <c r="V670" s="178"/>
      <c r="W670" s="178"/>
      <c r="X670" s="178"/>
      <c r="Y670" s="178"/>
      <c r="Z670" s="248"/>
      <c r="AA670" s="248">
        <f>+Q670</f>
        <v>0</v>
      </c>
      <c r="AB670" s="178"/>
      <c r="AC670" s="178"/>
      <c r="AD670" s="178"/>
    </row>
    <row r="671" spans="1:30" s="218" customFormat="1" ht="20.25" hidden="1" customHeight="1" x14ac:dyDescent="0.25">
      <c r="A671" s="186" t="s">
        <v>474</v>
      </c>
      <c r="B671" s="192"/>
      <c r="C671" s="219" t="s">
        <v>393</v>
      </c>
      <c r="D671" s="219" t="s">
        <v>396</v>
      </c>
      <c r="E671" s="219" t="s">
        <v>397</v>
      </c>
      <c r="F671" s="211">
        <f t="shared" si="472"/>
        <v>0</v>
      </c>
      <c r="G671" s="211">
        <f t="shared" si="473"/>
        <v>0</v>
      </c>
      <c r="H671" s="212">
        <f t="shared" si="474"/>
        <v>0</v>
      </c>
      <c r="I671" s="213"/>
      <c r="J671" s="214"/>
      <c r="K671" s="214">
        <v>313</v>
      </c>
      <c r="L671" s="214"/>
      <c r="M671" s="214"/>
      <c r="N671" s="215"/>
      <c r="O671" s="220" t="s">
        <v>419</v>
      </c>
      <c r="P671" s="216" t="s">
        <v>149</v>
      </c>
      <c r="Q671" s="217">
        <f>Q672+Q677</f>
        <v>0</v>
      </c>
      <c r="R671" s="217">
        <f t="shared" ref="R671:AD671" si="484">R672+R677</f>
        <v>0</v>
      </c>
      <c r="S671" s="217">
        <f t="shared" si="484"/>
        <v>0</v>
      </c>
      <c r="T671" s="217">
        <f t="shared" si="484"/>
        <v>0</v>
      </c>
      <c r="U671" s="217">
        <f t="shared" si="484"/>
        <v>0</v>
      </c>
      <c r="V671" s="217">
        <f t="shared" si="484"/>
        <v>0</v>
      </c>
      <c r="W671" s="217">
        <f t="shared" si="484"/>
        <v>0</v>
      </c>
      <c r="X671" s="217">
        <f t="shared" si="484"/>
        <v>0</v>
      </c>
      <c r="Y671" s="217">
        <f t="shared" si="484"/>
        <v>0</v>
      </c>
      <c r="Z671" s="245">
        <f t="shared" si="484"/>
        <v>0</v>
      </c>
      <c r="AA671" s="245">
        <f t="shared" si="484"/>
        <v>0</v>
      </c>
      <c r="AB671" s="217">
        <f t="shared" si="484"/>
        <v>0</v>
      </c>
      <c r="AC671" s="217">
        <f t="shared" si="484"/>
        <v>0</v>
      </c>
      <c r="AD671" s="217">
        <f t="shared" si="484"/>
        <v>0</v>
      </c>
    </row>
    <row r="672" spans="1:30" s="118" customFormat="1" ht="20.25" hidden="1" customHeight="1" x14ac:dyDescent="0.25">
      <c r="A672" s="186" t="s">
        <v>474</v>
      </c>
      <c r="B672" s="186"/>
      <c r="C672" s="186"/>
      <c r="D672" s="202" t="s">
        <v>396</v>
      </c>
      <c r="E672" s="202" t="s">
        <v>397</v>
      </c>
      <c r="F672" s="204">
        <f t="shared" si="472"/>
        <v>0</v>
      </c>
      <c r="G672" s="204">
        <f t="shared" si="473"/>
        <v>0</v>
      </c>
      <c r="H672" s="205">
        <f t="shared" si="474"/>
        <v>0</v>
      </c>
      <c r="I672" s="128"/>
      <c r="J672" s="135"/>
      <c r="K672" s="135"/>
      <c r="L672" s="135">
        <v>3132</v>
      </c>
      <c r="M672" s="135"/>
      <c r="N672" s="136"/>
      <c r="O672" s="12" t="s">
        <v>419</v>
      </c>
      <c r="P672" s="131" t="s">
        <v>150</v>
      </c>
      <c r="Q672" s="137">
        <f>Q673+Q675</f>
        <v>0</v>
      </c>
      <c r="R672" s="137">
        <f t="shared" ref="R672:AD672" si="485">R673+R675</f>
        <v>0</v>
      </c>
      <c r="S672" s="137">
        <f t="shared" si="485"/>
        <v>0</v>
      </c>
      <c r="T672" s="137">
        <f t="shared" si="485"/>
        <v>0</v>
      </c>
      <c r="U672" s="137">
        <f t="shared" si="485"/>
        <v>0</v>
      </c>
      <c r="V672" s="137">
        <f t="shared" si="485"/>
        <v>0</v>
      </c>
      <c r="W672" s="137">
        <f t="shared" si="485"/>
        <v>0</v>
      </c>
      <c r="X672" s="137">
        <f t="shared" si="485"/>
        <v>0</v>
      </c>
      <c r="Y672" s="137">
        <f t="shared" si="485"/>
        <v>0</v>
      </c>
      <c r="Z672" s="246">
        <f t="shared" si="485"/>
        <v>0</v>
      </c>
      <c r="AA672" s="246">
        <f t="shared" si="485"/>
        <v>0</v>
      </c>
      <c r="AB672" s="137">
        <f t="shared" si="485"/>
        <v>0</v>
      </c>
      <c r="AC672" s="137">
        <f t="shared" si="485"/>
        <v>0</v>
      </c>
      <c r="AD672" s="137">
        <f t="shared" si="485"/>
        <v>0</v>
      </c>
    </row>
    <row r="673" spans="1:30" s="118" customFormat="1" ht="20.25" hidden="1" customHeight="1" x14ac:dyDescent="0.25">
      <c r="A673" s="186" t="s">
        <v>474</v>
      </c>
      <c r="B673" s="187"/>
      <c r="C673" s="187"/>
      <c r="D673" s="187"/>
      <c r="E673" s="202" t="s">
        <v>397</v>
      </c>
      <c r="F673" s="204">
        <f t="shared" si="472"/>
        <v>0</v>
      </c>
      <c r="G673" s="204">
        <f t="shared" si="473"/>
        <v>0</v>
      </c>
      <c r="H673" s="205">
        <f t="shared" si="474"/>
        <v>0</v>
      </c>
      <c r="I673" s="128"/>
      <c r="J673" s="135"/>
      <c r="K673" s="135"/>
      <c r="L673" s="135"/>
      <c r="M673" s="198">
        <v>31321</v>
      </c>
      <c r="N673" s="199"/>
      <c r="O673" s="200" t="s">
        <v>419</v>
      </c>
      <c r="P673" s="199" t="s">
        <v>150</v>
      </c>
      <c r="Q673" s="201">
        <f t="shared" ref="Q673:AD673" si="486">Q674</f>
        <v>0</v>
      </c>
      <c r="R673" s="201">
        <f t="shared" si="486"/>
        <v>0</v>
      </c>
      <c r="S673" s="201">
        <f t="shared" si="486"/>
        <v>0</v>
      </c>
      <c r="T673" s="201">
        <f t="shared" si="486"/>
        <v>0</v>
      </c>
      <c r="U673" s="201">
        <f t="shared" si="486"/>
        <v>0</v>
      </c>
      <c r="V673" s="201">
        <f t="shared" si="486"/>
        <v>0</v>
      </c>
      <c r="W673" s="201">
        <f t="shared" si="486"/>
        <v>0</v>
      </c>
      <c r="X673" s="201">
        <f t="shared" si="486"/>
        <v>0</v>
      </c>
      <c r="Y673" s="201">
        <f t="shared" si="486"/>
        <v>0</v>
      </c>
      <c r="Z673" s="247">
        <f t="shared" si="486"/>
        <v>0</v>
      </c>
      <c r="AA673" s="247">
        <f t="shared" si="486"/>
        <v>0</v>
      </c>
      <c r="AB673" s="201">
        <f t="shared" si="486"/>
        <v>0</v>
      </c>
      <c r="AC673" s="201">
        <f t="shared" si="486"/>
        <v>0</v>
      </c>
      <c r="AD673" s="201">
        <f t="shared" si="486"/>
        <v>0</v>
      </c>
    </row>
    <row r="674" spans="1:30" s="118" customFormat="1" ht="20.25" hidden="1" customHeight="1" x14ac:dyDescent="0.25">
      <c r="A674" s="186" t="s">
        <v>474</v>
      </c>
      <c r="B674" s="186"/>
      <c r="C674" s="186"/>
      <c r="D674" s="186"/>
      <c r="E674" s="186"/>
      <c r="F674" s="204">
        <f t="shared" si="472"/>
        <v>0</v>
      </c>
      <c r="G674" s="204">
        <f t="shared" si="473"/>
        <v>0</v>
      </c>
      <c r="H674" s="205">
        <f t="shared" si="474"/>
        <v>0</v>
      </c>
      <c r="I674" s="128"/>
      <c r="J674" s="135"/>
      <c r="K674" s="135"/>
      <c r="L674" s="135"/>
      <c r="M674" s="11"/>
      <c r="N674" s="175">
        <v>313210</v>
      </c>
      <c r="O674" s="176" t="s">
        <v>419</v>
      </c>
      <c r="P674" s="177" t="s">
        <v>150</v>
      </c>
      <c r="Q674" s="178">
        <v>0</v>
      </c>
      <c r="R674" s="178">
        <f>S674-Q674</f>
        <v>0</v>
      </c>
      <c r="S674" s="178">
        <v>0</v>
      </c>
      <c r="T674" s="178"/>
      <c r="U674" s="178"/>
      <c r="V674" s="178"/>
      <c r="W674" s="178"/>
      <c r="X674" s="178"/>
      <c r="Y674" s="178"/>
      <c r="Z674" s="248">
        <v>0</v>
      </c>
      <c r="AA674" s="248">
        <f>+Q674</f>
        <v>0</v>
      </c>
      <c r="AB674" s="178">
        <v>0</v>
      </c>
      <c r="AC674" s="178">
        <v>0</v>
      </c>
      <c r="AD674" s="178">
        <v>0</v>
      </c>
    </row>
    <row r="675" spans="1:30" s="118" customFormat="1" ht="20.25" hidden="1" customHeight="1" x14ac:dyDescent="0.25">
      <c r="A675" s="186" t="s">
        <v>474</v>
      </c>
      <c r="B675" s="187"/>
      <c r="C675" s="187"/>
      <c r="D675" s="187"/>
      <c r="E675" s="202" t="s">
        <v>397</v>
      </c>
      <c r="F675" s="204">
        <f t="shared" si="472"/>
        <v>0</v>
      </c>
      <c r="G675" s="204">
        <f t="shared" si="473"/>
        <v>0</v>
      </c>
      <c r="H675" s="205">
        <f t="shared" si="474"/>
        <v>0</v>
      </c>
      <c r="I675" s="128"/>
      <c r="J675" s="135"/>
      <c r="K675" s="135"/>
      <c r="L675" s="135"/>
      <c r="M675" s="198">
        <v>31322</v>
      </c>
      <c r="N675" s="199"/>
      <c r="O675" s="200" t="s">
        <v>419</v>
      </c>
      <c r="P675" s="199" t="s">
        <v>270</v>
      </c>
      <c r="Q675" s="201">
        <f>+Q676</f>
        <v>0</v>
      </c>
      <c r="R675" s="201">
        <f t="shared" ref="R675:AD675" si="487">+R676</f>
        <v>0</v>
      </c>
      <c r="S675" s="201">
        <f t="shared" si="487"/>
        <v>0</v>
      </c>
      <c r="T675" s="201">
        <f t="shared" si="487"/>
        <v>0</v>
      </c>
      <c r="U675" s="201">
        <f t="shared" si="487"/>
        <v>0</v>
      </c>
      <c r="V675" s="201">
        <f t="shared" si="487"/>
        <v>0</v>
      </c>
      <c r="W675" s="201">
        <f t="shared" si="487"/>
        <v>0</v>
      </c>
      <c r="X675" s="201">
        <f t="shared" si="487"/>
        <v>0</v>
      </c>
      <c r="Y675" s="201">
        <f t="shared" si="487"/>
        <v>0</v>
      </c>
      <c r="Z675" s="247">
        <f t="shared" si="487"/>
        <v>0</v>
      </c>
      <c r="AA675" s="247">
        <f t="shared" si="487"/>
        <v>0</v>
      </c>
      <c r="AB675" s="201">
        <f t="shared" si="487"/>
        <v>0</v>
      </c>
      <c r="AC675" s="201">
        <f t="shared" si="487"/>
        <v>0</v>
      </c>
      <c r="AD675" s="201">
        <f t="shared" si="487"/>
        <v>0</v>
      </c>
    </row>
    <row r="676" spans="1:30" s="118" customFormat="1" ht="25.5" hidden="1" x14ac:dyDescent="0.25">
      <c r="A676" s="186" t="s">
        <v>474</v>
      </c>
      <c r="B676" s="186"/>
      <c r="C676" s="186"/>
      <c r="D676" s="186"/>
      <c r="E676" s="186"/>
      <c r="F676" s="204">
        <f t="shared" si="472"/>
        <v>0</v>
      </c>
      <c r="G676" s="204">
        <f t="shared" si="473"/>
        <v>0</v>
      </c>
      <c r="H676" s="205">
        <f t="shared" si="474"/>
        <v>0</v>
      </c>
      <c r="I676" s="128"/>
      <c r="J676" s="135"/>
      <c r="K676" s="135"/>
      <c r="L676" s="135"/>
      <c r="M676" s="11"/>
      <c r="N676" s="175">
        <v>313220</v>
      </c>
      <c r="O676" s="176" t="s">
        <v>419</v>
      </c>
      <c r="P676" s="177" t="s">
        <v>270</v>
      </c>
      <c r="Q676" s="178"/>
      <c r="R676" s="178"/>
      <c r="S676" s="178"/>
      <c r="T676" s="178"/>
      <c r="U676" s="178"/>
      <c r="V676" s="178"/>
      <c r="W676" s="178"/>
      <c r="X676" s="178"/>
      <c r="Y676" s="178"/>
      <c r="Z676" s="248"/>
      <c r="AA676" s="248">
        <f>+Q676</f>
        <v>0</v>
      </c>
      <c r="AB676" s="178"/>
      <c r="AC676" s="178"/>
      <c r="AD676" s="178"/>
    </row>
    <row r="677" spans="1:30" s="118" customFormat="1" ht="20.25" hidden="1" customHeight="1" x14ac:dyDescent="0.25">
      <c r="A677" s="186" t="s">
        <v>474</v>
      </c>
      <c r="B677" s="186"/>
      <c r="C677" s="186"/>
      <c r="D677" s="202" t="s">
        <v>396</v>
      </c>
      <c r="E677" s="202" t="s">
        <v>397</v>
      </c>
      <c r="F677" s="204">
        <f t="shared" si="472"/>
        <v>0</v>
      </c>
      <c r="G677" s="204">
        <f t="shared" si="473"/>
        <v>0</v>
      </c>
      <c r="H677" s="205">
        <f t="shared" si="474"/>
        <v>0</v>
      </c>
      <c r="I677" s="128"/>
      <c r="J677" s="135"/>
      <c r="K677" s="135"/>
      <c r="L677" s="135">
        <v>3133</v>
      </c>
      <c r="M677" s="135"/>
      <c r="N677" s="136"/>
      <c r="O677" s="12" t="s">
        <v>419</v>
      </c>
      <c r="P677" s="131" t="s">
        <v>271</v>
      </c>
      <c r="Q677" s="137">
        <f t="shared" ref="Q677:AD678" si="488">Q678</f>
        <v>0</v>
      </c>
      <c r="R677" s="137">
        <f t="shared" si="488"/>
        <v>0</v>
      </c>
      <c r="S677" s="137">
        <f t="shared" si="488"/>
        <v>0</v>
      </c>
      <c r="T677" s="137">
        <f t="shared" si="488"/>
        <v>0</v>
      </c>
      <c r="U677" s="137">
        <f t="shared" si="488"/>
        <v>0</v>
      </c>
      <c r="V677" s="137">
        <f t="shared" si="488"/>
        <v>0</v>
      </c>
      <c r="W677" s="137">
        <f t="shared" si="488"/>
        <v>0</v>
      </c>
      <c r="X677" s="137">
        <f t="shared" si="488"/>
        <v>0</v>
      </c>
      <c r="Y677" s="137">
        <f t="shared" si="488"/>
        <v>0</v>
      </c>
      <c r="Z677" s="246">
        <f t="shared" si="488"/>
        <v>0</v>
      </c>
      <c r="AA677" s="246">
        <f t="shared" si="488"/>
        <v>0</v>
      </c>
      <c r="AB677" s="137">
        <f t="shared" si="488"/>
        <v>0</v>
      </c>
      <c r="AC677" s="137">
        <f t="shared" si="488"/>
        <v>0</v>
      </c>
      <c r="AD677" s="137">
        <f t="shared" si="488"/>
        <v>0</v>
      </c>
    </row>
    <row r="678" spans="1:30" s="118" customFormat="1" ht="20.25" hidden="1" customHeight="1" x14ac:dyDescent="0.25">
      <c r="A678" s="186" t="s">
        <v>474</v>
      </c>
      <c r="B678" s="187"/>
      <c r="C678" s="187"/>
      <c r="D678" s="187"/>
      <c r="E678" s="202" t="s">
        <v>397</v>
      </c>
      <c r="F678" s="204">
        <f t="shared" si="472"/>
        <v>0</v>
      </c>
      <c r="G678" s="204">
        <f t="shared" si="473"/>
        <v>0</v>
      </c>
      <c r="H678" s="205">
        <f t="shared" si="474"/>
        <v>0</v>
      </c>
      <c r="I678" s="128"/>
      <c r="J678" s="135"/>
      <c r="K678" s="135"/>
      <c r="L678" s="135"/>
      <c r="M678" s="198">
        <v>31332</v>
      </c>
      <c r="N678" s="199"/>
      <c r="O678" s="200" t="s">
        <v>419</v>
      </c>
      <c r="P678" s="199" t="s">
        <v>271</v>
      </c>
      <c r="Q678" s="201">
        <f t="shared" si="488"/>
        <v>0</v>
      </c>
      <c r="R678" s="201">
        <f t="shared" si="488"/>
        <v>0</v>
      </c>
      <c r="S678" s="201">
        <f t="shared" si="488"/>
        <v>0</v>
      </c>
      <c r="T678" s="201">
        <f t="shared" si="488"/>
        <v>0</v>
      </c>
      <c r="U678" s="201">
        <f t="shared" si="488"/>
        <v>0</v>
      </c>
      <c r="V678" s="201">
        <f t="shared" si="488"/>
        <v>0</v>
      </c>
      <c r="W678" s="201">
        <f t="shared" si="488"/>
        <v>0</v>
      </c>
      <c r="X678" s="201">
        <f t="shared" si="488"/>
        <v>0</v>
      </c>
      <c r="Y678" s="201">
        <f t="shared" si="488"/>
        <v>0</v>
      </c>
      <c r="Z678" s="247">
        <f t="shared" si="488"/>
        <v>0</v>
      </c>
      <c r="AA678" s="247">
        <f t="shared" si="488"/>
        <v>0</v>
      </c>
      <c r="AB678" s="201">
        <f t="shared" si="488"/>
        <v>0</v>
      </c>
      <c r="AC678" s="201">
        <f t="shared" si="488"/>
        <v>0</v>
      </c>
      <c r="AD678" s="201">
        <f t="shared" si="488"/>
        <v>0</v>
      </c>
    </row>
    <row r="679" spans="1:30" s="118" customFormat="1" ht="20.25" hidden="1" customHeight="1" x14ac:dyDescent="0.25">
      <c r="A679" s="186" t="s">
        <v>474</v>
      </c>
      <c r="B679" s="186"/>
      <c r="C679" s="186"/>
      <c r="D679" s="186"/>
      <c r="E679" s="186"/>
      <c r="F679" s="204">
        <f t="shared" si="472"/>
        <v>0</v>
      </c>
      <c r="G679" s="204">
        <f t="shared" si="473"/>
        <v>0</v>
      </c>
      <c r="H679" s="205">
        <f t="shared" si="474"/>
        <v>0</v>
      </c>
      <c r="I679" s="128"/>
      <c r="J679" s="135"/>
      <c r="K679" s="135"/>
      <c r="L679" s="135"/>
      <c r="M679" s="11"/>
      <c r="N679" s="175">
        <v>313320</v>
      </c>
      <c r="O679" s="176" t="s">
        <v>419</v>
      </c>
      <c r="P679" s="177" t="s">
        <v>271</v>
      </c>
      <c r="Q679" s="178">
        <v>0</v>
      </c>
      <c r="R679" s="178">
        <f>S679-Q679</f>
        <v>0</v>
      </c>
      <c r="S679" s="178">
        <v>0</v>
      </c>
      <c r="T679" s="178"/>
      <c r="U679" s="178"/>
      <c r="V679" s="178"/>
      <c r="W679" s="178"/>
      <c r="X679" s="178"/>
      <c r="Y679" s="178"/>
      <c r="Z679" s="248"/>
      <c r="AA679" s="248">
        <f>+Q679</f>
        <v>0</v>
      </c>
      <c r="AB679" s="178"/>
      <c r="AC679" s="178"/>
      <c r="AD679" s="178"/>
    </row>
    <row r="680" spans="1:30" s="191" customFormat="1" ht="20.25" hidden="1" customHeight="1" x14ac:dyDescent="0.25">
      <c r="A680" s="186" t="s">
        <v>474</v>
      </c>
      <c r="B680" s="202" t="s">
        <v>362</v>
      </c>
      <c r="C680" s="202" t="s">
        <v>393</v>
      </c>
      <c r="D680" s="202" t="s">
        <v>396</v>
      </c>
      <c r="E680" s="202" t="s">
        <v>397</v>
      </c>
      <c r="F680" s="204">
        <f t="shared" si="472"/>
        <v>0</v>
      </c>
      <c r="G680" s="204">
        <f t="shared" si="473"/>
        <v>0</v>
      </c>
      <c r="H680" s="205">
        <f t="shared" si="474"/>
        <v>0</v>
      </c>
      <c r="I680" s="125"/>
      <c r="J680" s="125">
        <v>32</v>
      </c>
      <c r="K680" s="125"/>
      <c r="L680" s="125"/>
      <c r="M680" s="125"/>
      <c r="N680" s="125"/>
      <c r="O680" s="179" t="s">
        <v>419</v>
      </c>
      <c r="P680" s="189" t="s">
        <v>7</v>
      </c>
      <c r="Q680" s="190">
        <f t="shared" ref="Q680:Y680" si="489">+Q681</f>
        <v>0</v>
      </c>
      <c r="R680" s="190">
        <f t="shared" si="489"/>
        <v>0</v>
      </c>
      <c r="S680" s="190">
        <f t="shared" si="489"/>
        <v>0</v>
      </c>
      <c r="T680" s="190">
        <f t="shared" si="489"/>
        <v>0</v>
      </c>
      <c r="U680" s="190">
        <f t="shared" si="489"/>
        <v>0</v>
      </c>
      <c r="V680" s="190">
        <f t="shared" si="489"/>
        <v>0</v>
      </c>
      <c r="W680" s="190">
        <f t="shared" si="489"/>
        <v>0</v>
      </c>
      <c r="X680" s="190">
        <f t="shared" si="489"/>
        <v>0</v>
      </c>
      <c r="Y680" s="190">
        <f t="shared" si="489"/>
        <v>0</v>
      </c>
      <c r="Z680" s="244">
        <f>+Z681</f>
        <v>0</v>
      </c>
      <c r="AA680" s="244">
        <f t="shared" ref="AA680:AD680" si="490">+AA681</f>
        <v>0</v>
      </c>
      <c r="AB680" s="190">
        <f t="shared" si="490"/>
        <v>0</v>
      </c>
      <c r="AC680" s="190">
        <f t="shared" si="490"/>
        <v>0</v>
      </c>
      <c r="AD680" s="190">
        <f t="shared" si="490"/>
        <v>0</v>
      </c>
    </row>
    <row r="681" spans="1:30" s="218" customFormat="1" ht="20.25" hidden="1" customHeight="1" x14ac:dyDescent="0.25">
      <c r="A681" s="186" t="s">
        <v>474</v>
      </c>
      <c r="B681" s="192"/>
      <c r="C681" s="219" t="s">
        <v>393</v>
      </c>
      <c r="D681" s="219" t="s">
        <v>396</v>
      </c>
      <c r="E681" s="219" t="s">
        <v>397</v>
      </c>
      <c r="F681" s="211">
        <f t="shared" si="472"/>
        <v>0</v>
      </c>
      <c r="G681" s="211">
        <f t="shared" si="473"/>
        <v>0</v>
      </c>
      <c r="H681" s="212">
        <f t="shared" si="474"/>
        <v>0</v>
      </c>
      <c r="I681" s="213"/>
      <c r="J681" s="214"/>
      <c r="K681" s="214">
        <v>322</v>
      </c>
      <c r="L681" s="214"/>
      <c r="M681" s="214"/>
      <c r="N681" s="215"/>
      <c r="O681" s="220" t="s">
        <v>419</v>
      </c>
      <c r="P681" s="216" t="s">
        <v>165</v>
      </c>
      <c r="Q681" s="217">
        <f t="shared" ref="Q681:Y681" si="491">Q682</f>
        <v>0</v>
      </c>
      <c r="R681" s="217">
        <f t="shared" si="491"/>
        <v>0</v>
      </c>
      <c r="S681" s="217">
        <f t="shared" si="491"/>
        <v>0</v>
      </c>
      <c r="T681" s="217">
        <f t="shared" si="491"/>
        <v>0</v>
      </c>
      <c r="U681" s="217">
        <f t="shared" si="491"/>
        <v>0</v>
      </c>
      <c r="V681" s="217">
        <f t="shared" si="491"/>
        <v>0</v>
      </c>
      <c r="W681" s="217">
        <f t="shared" si="491"/>
        <v>0</v>
      </c>
      <c r="X681" s="217">
        <f t="shared" si="491"/>
        <v>0</v>
      </c>
      <c r="Y681" s="217">
        <f t="shared" si="491"/>
        <v>0</v>
      </c>
      <c r="Z681" s="245">
        <f>Z682</f>
        <v>0</v>
      </c>
      <c r="AA681" s="245">
        <f t="shared" ref="AA681:AD681" si="492">AA682</f>
        <v>0</v>
      </c>
      <c r="AB681" s="217">
        <f t="shared" si="492"/>
        <v>0</v>
      </c>
      <c r="AC681" s="217">
        <f t="shared" si="492"/>
        <v>0</v>
      </c>
      <c r="AD681" s="217">
        <f t="shared" si="492"/>
        <v>0</v>
      </c>
    </row>
    <row r="682" spans="1:30" s="118" customFormat="1" ht="20.25" hidden="1" customHeight="1" x14ac:dyDescent="0.25">
      <c r="A682" s="186" t="s">
        <v>474</v>
      </c>
      <c r="B682" s="186"/>
      <c r="C682" s="186"/>
      <c r="D682" s="202" t="s">
        <v>396</v>
      </c>
      <c r="E682" s="202" t="s">
        <v>397</v>
      </c>
      <c r="F682" s="204">
        <f t="shared" si="472"/>
        <v>0</v>
      </c>
      <c r="G682" s="204">
        <f t="shared" si="473"/>
        <v>0</v>
      </c>
      <c r="H682" s="205">
        <f t="shared" si="474"/>
        <v>0</v>
      </c>
      <c r="I682" s="136"/>
      <c r="J682" s="135"/>
      <c r="K682" s="135"/>
      <c r="L682" s="135">
        <v>3221</v>
      </c>
      <c r="M682" s="135"/>
      <c r="N682" s="136"/>
      <c r="O682" s="12" t="s">
        <v>419</v>
      </c>
      <c r="P682" s="131" t="s">
        <v>166</v>
      </c>
      <c r="Q682" s="137">
        <f t="shared" ref="Q682:Y682" si="493">+Q683</f>
        <v>0</v>
      </c>
      <c r="R682" s="137">
        <f t="shared" si="493"/>
        <v>0</v>
      </c>
      <c r="S682" s="137">
        <f t="shared" si="493"/>
        <v>0</v>
      </c>
      <c r="T682" s="137">
        <f t="shared" si="493"/>
        <v>0</v>
      </c>
      <c r="U682" s="137">
        <f t="shared" si="493"/>
        <v>0</v>
      </c>
      <c r="V682" s="137">
        <f t="shared" si="493"/>
        <v>0</v>
      </c>
      <c r="W682" s="137">
        <f t="shared" si="493"/>
        <v>0</v>
      </c>
      <c r="X682" s="137">
        <f t="shared" si="493"/>
        <v>0</v>
      </c>
      <c r="Y682" s="137">
        <f t="shared" si="493"/>
        <v>0</v>
      </c>
      <c r="Z682" s="246">
        <f>+Z683</f>
        <v>0</v>
      </c>
      <c r="AA682" s="246">
        <f t="shared" ref="AA682:AD682" si="494">+AA683</f>
        <v>0</v>
      </c>
      <c r="AB682" s="137">
        <f t="shared" si="494"/>
        <v>0</v>
      </c>
      <c r="AC682" s="137">
        <f t="shared" si="494"/>
        <v>0</v>
      </c>
      <c r="AD682" s="137">
        <f t="shared" si="494"/>
        <v>0</v>
      </c>
    </row>
    <row r="683" spans="1:30" s="118" customFormat="1" ht="20.25" hidden="1" customHeight="1" x14ac:dyDescent="0.25">
      <c r="A683" s="186" t="s">
        <v>474</v>
      </c>
      <c r="B683" s="187"/>
      <c r="C683" s="187"/>
      <c r="D683" s="187"/>
      <c r="E683" s="202" t="s">
        <v>397</v>
      </c>
      <c r="F683" s="204">
        <f t="shared" si="472"/>
        <v>0</v>
      </c>
      <c r="G683" s="204">
        <f t="shared" si="473"/>
        <v>0</v>
      </c>
      <c r="H683" s="205">
        <f t="shared" si="474"/>
        <v>0</v>
      </c>
      <c r="I683" s="128"/>
      <c r="J683" s="135"/>
      <c r="K683" s="135"/>
      <c r="L683" s="135"/>
      <c r="M683" s="198">
        <v>32211</v>
      </c>
      <c r="N683" s="199"/>
      <c r="O683" s="200" t="s">
        <v>419</v>
      </c>
      <c r="P683" s="199" t="s">
        <v>166</v>
      </c>
      <c r="Q683" s="201">
        <f>+Q684+Q685</f>
        <v>0</v>
      </c>
      <c r="R683" s="201">
        <f t="shared" ref="R683:AD683" si="495">+R684+R685</f>
        <v>0</v>
      </c>
      <c r="S683" s="201">
        <f t="shared" si="495"/>
        <v>0</v>
      </c>
      <c r="T683" s="201">
        <f t="shared" si="495"/>
        <v>0</v>
      </c>
      <c r="U683" s="201">
        <f t="shared" si="495"/>
        <v>0</v>
      </c>
      <c r="V683" s="201">
        <f t="shared" si="495"/>
        <v>0</v>
      </c>
      <c r="W683" s="201">
        <f t="shared" si="495"/>
        <v>0</v>
      </c>
      <c r="X683" s="201">
        <f t="shared" si="495"/>
        <v>0</v>
      </c>
      <c r="Y683" s="201">
        <f t="shared" si="495"/>
        <v>0</v>
      </c>
      <c r="Z683" s="247">
        <f t="shared" si="495"/>
        <v>0</v>
      </c>
      <c r="AA683" s="247">
        <f t="shared" si="495"/>
        <v>0</v>
      </c>
      <c r="AB683" s="201">
        <f t="shared" si="495"/>
        <v>0</v>
      </c>
      <c r="AC683" s="201">
        <f t="shared" si="495"/>
        <v>0</v>
      </c>
      <c r="AD683" s="201">
        <f t="shared" si="495"/>
        <v>0</v>
      </c>
    </row>
    <row r="684" spans="1:30" s="118" customFormat="1" ht="20.25" hidden="1" customHeight="1" x14ac:dyDescent="0.25">
      <c r="A684" s="186" t="s">
        <v>474</v>
      </c>
      <c r="B684" s="186"/>
      <c r="C684" s="186"/>
      <c r="D684" s="186"/>
      <c r="E684" s="186"/>
      <c r="F684" s="204">
        <f t="shared" si="472"/>
        <v>0</v>
      </c>
      <c r="G684" s="204">
        <f t="shared" si="473"/>
        <v>0</v>
      </c>
      <c r="H684" s="205">
        <f t="shared" si="474"/>
        <v>0</v>
      </c>
      <c r="I684" s="136"/>
      <c r="J684" s="135"/>
      <c r="K684" s="135"/>
      <c r="L684" s="135"/>
      <c r="M684" s="11"/>
      <c r="N684" s="175">
        <v>322110</v>
      </c>
      <c r="O684" s="176" t="s">
        <v>419</v>
      </c>
      <c r="P684" s="177" t="s">
        <v>166</v>
      </c>
      <c r="Q684" s="178"/>
      <c r="R684" s="178"/>
      <c r="S684" s="178"/>
      <c r="T684" s="178"/>
      <c r="U684" s="178"/>
      <c r="V684" s="178"/>
      <c r="W684" s="178"/>
      <c r="X684" s="178"/>
      <c r="Y684" s="178"/>
      <c r="Z684" s="248">
        <v>0</v>
      </c>
      <c r="AA684" s="248">
        <f t="shared" ref="AA684:AA685" si="496">+Q684</f>
        <v>0</v>
      </c>
      <c r="AB684" s="178">
        <v>0</v>
      </c>
      <c r="AC684" s="178">
        <v>0</v>
      </c>
      <c r="AD684" s="178">
        <v>0</v>
      </c>
    </row>
    <row r="685" spans="1:30" s="118" customFormat="1" ht="20.25" hidden="1" customHeight="1" x14ac:dyDescent="0.25">
      <c r="A685" s="186" t="s">
        <v>474</v>
      </c>
      <c r="B685" s="186"/>
      <c r="C685" s="186"/>
      <c r="D685" s="186"/>
      <c r="E685" s="186"/>
      <c r="F685" s="204">
        <f t="shared" si="472"/>
        <v>0</v>
      </c>
      <c r="G685" s="204">
        <f t="shared" si="473"/>
        <v>0</v>
      </c>
      <c r="H685" s="205">
        <f t="shared" si="474"/>
        <v>0</v>
      </c>
      <c r="I685" s="136"/>
      <c r="J685" s="135"/>
      <c r="K685" s="135"/>
      <c r="L685" s="135"/>
      <c r="M685" s="11"/>
      <c r="N685" s="175">
        <v>322111</v>
      </c>
      <c r="O685" s="176" t="s">
        <v>419</v>
      </c>
      <c r="P685" s="177" t="s">
        <v>166</v>
      </c>
      <c r="Q685" s="178"/>
      <c r="R685" s="178"/>
      <c r="S685" s="178"/>
      <c r="T685" s="178"/>
      <c r="U685" s="178"/>
      <c r="V685" s="178"/>
      <c r="W685" s="178"/>
      <c r="X685" s="178"/>
      <c r="Y685" s="178"/>
      <c r="Z685" s="248"/>
      <c r="AA685" s="248">
        <f t="shared" si="496"/>
        <v>0</v>
      </c>
      <c r="AB685" s="178">
        <v>0</v>
      </c>
      <c r="AC685" s="178">
        <v>0</v>
      </c>
      <c r="AD685" s="178">
        <v>0</v>
      </c>
    </row>
    <row r="686" spans="1:30" s="118" customFormat="1" ht="30" customHeight="1" x14ac:dyDescent="0.25">
      <c r="A686" s="186" t="s">
        <v>349</v>
      </c>
      <c r="B686" s="202" t="s">
        <v>362</v>
      </c>
      <c r="C686" s="202" t="s">
        <v>393</v>
      </c>
      <c r="D686" s="202" t="s">
        <v>396</v>
      </c>
      <c r="E686" s="202" t="s">
        <v>397</v>
      </c>
      <c r="F686" s="204">
        <f t="shared" si="396"/>
        <v>25000</v>
      </c>
      <c r="G686" s="204">
        <f t="shared" si="397"/>
        <v>0</v>
      </c>
      <c r="H686" s="205">
        <f t="shared" si="398"/>
        <v>62500</v>
      </c>
      <c r="I686" s="321" t="s">
        <v>105</v>
      </c>
      <c r="J686" s="322"/>
      <c r="K686" s="322"/>
      <c r="L686" s="322"/>
      <c r="M686" s="322"/>
      <c r="N686" s="322"/>
      <c r="O686" s="323"/>
      <c r="P686" s="115" t="s">
        <v>111</v>
      </c>
      <c r="Q686" s="116">
        <f>+Q687</f>
        <v>12500</v>
      </c>
      <c r="R686" s="116">
        <f t="shared" ref="R686:AB686" si="497">+R687</f>
        <v>0</v>
      </c>
      <c r="S686" s="116">
        <f t="shared" si="497"/>
        <v>12500</v>
      </c>
      <c r="T686" s="116">
        <f t="shared" si="497"/>
        <v>0</v>
      </c>
      <c r="U686" s="116">
        <f t="shared" si="497"/>
        <v>0</v>
      </c>
      <c r="V686" s="116">
        <f t="shared" si="497"/>
        <v>0</v>
      </c>
      <c r="W686" s="116">
        <f t="shared" si="497"/>
        <v>0</v>
      </c>
      <c r="X686" s="116">
        <f t="shared" si="497"/>
        <v>0</v>
      </c>
      <c r="Y686" s="116">
        <f t="shared" si="497"/>
        <v>0</v>
      </c>
      <c r="Z686" s="116">
        <f t="shared" si="497"/>
        <v>12500</v>
      </c>
      <c r="AA686" s="116">
        <f t="shared" si="497"/>
        <v>12500</v>
      </c>
      <c r="AB686" s="116">
        <f t="shared" si="497"/>
        <v>12500</v>
      </c>
      <c r="AC686" s="116">
        <f>+AC688</f>
        <v>12500</v>
      </c>
      <c r="AD686" s="116">
        <f>+AD688</f>
        <v>12500</v>
      </c>
    </row>
    <row r="687" spans="1:30" s="197" customFormat="1" ht="21.75" customHeight="1" x14ac:dyDescent="0.25">
      <c r="A687" s="192" t="s">
        <v>349</v>
      </c>
      <c r="B687" s="192"/>
      <c r="C687" s="202" t="s">
        <v>393</v>
      </c>
      <c r="D687" s="202" t="s">
        <v>396</v>
      </c>
      <c r="E687" s="202" t="s">
        <v>397</v>
      </c>
      <c r="F687" s="204">
        <f t="shared" si="396"/>
        <v>25000</v>
      </c>
      <c r="G687" s="204">
        <f t="shared" si="397"/>
        <v>0</v>
      </c>
      <c r="H687" s="205">
        <f t="shared" si="398"/>
        <v>62500</v>
      </c>
      <c r="I687" s="193"/>
      <c r="J687" s="193"/>
      <c r="K687" s="193"/>
      <c r="L687" s="193"/>
      <c r="M687" s="193"/>
      <c r="N687" s="193">
        <f>+O687</f>
        <v>311</v>
      </c>
      <c r="O687" s="194">
        <v>311</v>
      </c>
      <c r="P687" s="195" t="s">
        <v>20</v>
      </c>
      <c r="Q687" s="196">
        <f>+Q688</f>
        <v>12500</v>
      </c>
      <c r="R687" s="196">
        <f t="shared" ref="R687:AD687" si="498">+R688</f>
        <v>0</v>
      </c>
      <c r="S687" s="196">
        <f t="shared" si="498"/>
        <v>12500</v>
      </c>
      <c r="T687" s="196">
        <f t="shared" si="498"/>
        <v>0</v>
      </c>
      <c r="U687" s="196">
        <f t="shared" si="498"/>
        <v>0</v>
      </c>
      <c r="V687" s="196">
        <f t="shared" si="498"/>
        <v>0</v>
      </c>
      <c r="W687" s="196">
        <f t="shared" si="498"/>
        <v>0</v>
      </c>
      <c r="X687" s="196">
        <f t="shared" si="498"/>
        <v>0</v>
      </c>
      <c r="Y687" s="196">
        <f t="shared" si="498"/>
        <v>0</v>
      </c>
      <c r="Z687" s="196">
        <f t="shared" si="498"/>
        <v>12500</v>
      </c>
      <c r="AA687" s="196">
        <f t="shared" si="498"/>
        <v>12500</v>
      </c>
      <c r="AB687" s="196">
        <f t="shared" si="498"/>
        <v>12500</v>
      </c>
      <c r="AC687" s="196">
        <f t="shared" si="498"/>
        <v>12500</v>
      </c>
      <c r="AD687" s="196">
        <f t="shared" si="498"/>
        <v>12500</v>
      </c>
    </row>
    <row r="688" spans="1:30" s="123" customFormat="1" ht="20.25" customHeight="1" x14ac:dyDescent="0.25">
      <c r="A688" s="186" t="s">
        <v>349</v>
      </c>
      <c r="B688" s="202" t="s">
        <v>362</v>
      </c>
      <c r="C688" s="202" t="s">
        <v>393</v>
      </c>
      <c r="D688" s="202" t="s">
        <v>396</v>
      </c>
      <c r="E688" s="202" t="s">
        <v>397</v>
      </c>
      <c r="F688" s="204">
        <f t="shared" si="396"/>
        <v>25000</v>
      </c>
      <c r="G688" s="204">
        <f t="shared" si="397"/>
        <v>0</v>
      </c>
      <c r="H688" s="205">
        <f t="shared" si="398"/>
        <v>62500</v>
      </c>
      <c r="I688" s="124">
        <v>3</v>
      </c>
      <c r="J688" s="124"/>
      <c r="K688" s="124"/>
      <c r="L688" s="124"/>
      <c r="M688" s="124"/>
      <c r="N688" s="124"/>
      <c r="O688" s="12">
        <v>311</v>
      </c>
      <c r="P688" s="126" t="s">
        <v>18</v>
      </c>
      <c r="Q688" s="127">
        <f>+Q689+Q721</f>
        <v>12500</v>
      </c>
      <c r="R688" s="127">
        <f t="shared" ref="R688:AA688" si="499">+R689+R721</f>
        <v>0</v>
      </c>
      <c r="S688" s="127">
        <f t="shared" si="499"/>
        <v>12500</v>
      </c>
      <c r="T688" s="127">
        <f t="shared" si="499"/>
        <v>0</v>
      </c>
      <c r="U688" s="127">
        <f t="shared" si="499"/>
        <v>0</v>
      </c>
      <c r="V688" s="127">
        <f t="shared" si="499"/>
        <v>0</v>
      </c>
      <c r="W688" s="127">
        <f t="shared" si="499"/>
        <v>0</v>
      </c>
      <c r="X688" s="127">
        <f t="shared" si="499"/>
        <v>0</v>
      </c>
      <c r="Y688" s="127">
        <f t="shared" si="499"/>
        <v>0</v>
      </c>
      <c r="Z688" s="127">
        <f t="shared" si="499"/>
        <v>12500</v>
      </c>
      <c r="AA688" s="127">
        <f t="shared" si="499"/>
        <v>12500</v>
      </c>
      <c r="AB688" s="127">
        <f>+AB689+AB721</f>
        <v>12500</v>
      </c>
      <c r="AC688" s="127">
        <f>+AC689+AC721</f>
        <v>12500</v>
      </c>
      <c r="AD688" s="127">
        <f>+AD689+AD721</f>
        <v>12500</v>
      </c>
    </row>
    <row r="689" spans="1:30" s="191" customFormat="1" ht="20.25" customHeight="1" x14ac:dyDescent="0.25">
      <c r="A689" s="187" t="s">
        <v>349</v>
      </c>
      <c r="B689" s="202" t="s">
        <v>362</v>
      </c>
      <c r="C689" s="202" t="s">
        <v>393</v>
      </c>
      <c r="D689" s="202" t="s">
        <v>396</v>
      </c>
      <c r="E689" s="202" t="s">
        <v>397</v>
      </c>
      <c r="F689" s="204">
        <f t="shared" si="396"/>
        <v>22700</v>
      </c>
      <c r="G689" s="204">
        <f t="shared" si="397"/>
        <v>0</v>
      </c>
      <c r="H689" s="205">
        <f t="shared" si="398"/>
        <v>56840</v>
      </c>
      <c r="I689" s="125"/>
      <c r="J689" s="125">
        <v>31</v>
      </c>
      <c r="K689" s="125"/>
      <c r="L689" s="125"/>
      <c r="M689" s="125"/>
      <c r="N689" s="125"/>
      <c r="O689" s="179" t="s">
        <v>41</v>
      </c>
      <c r="P689" s="189" t="s">
        <v>6</v>
      </c>
      <c r="Q689" s="190">
        <f>Q690+Q700+Q712</f>
        <v>11350</v>
      </c>
      <c r="R689" s="190">
        <f t="shared" ref="R689:AB689" si="500">R690+R700+R712</f>
        <v>0</v>
      </c>
      <c r="S689" s="190">
        <f t="shared" si="500"/>
        <v>11350</v>
      </c>
      <c r="T689" s="190">
        <f t="shared" si="500"/>
        <v>0</v>
      </c>
      <c r="U689" s="190">
        <f t="shared" si="500"/>
        <v>0</v>
      </c>
      <c r="V689" s="190">
        <f t="shared" si="500"/>
        <v>0</v>
      </c>
      <c r="W689" s="190">
        <f t="shared" si="500"/>
        <v>0</v>
      </c>
      <c r="X689" s="190">
        <f t="shared" si="500"/>
        <v>0</v>
      </c>
      <c r="Y689" s="190">
        <f t="shared" si="500"/>
        <v>0</v>
      </c>
      <c r="Z689" s="190">
        <f t="shared" si="500"/>
        <v>11350</v>
      </c>
      <c r="AA689" s="190">
        <f t="shared" si="500"/>
        <v>11350</v>
      </c>
      <c r="AB689" s="190">
        <f t="shared" si="500"/>
        <v>11380</v>
      </c>
      <c r="AC689" s="190">
        <v>11380</v>
      </c>
      <c r="AD689" s="190">
        <v>11380</v>
      </c>
    </row>
    <row r="690" spans="1:30" s="218" customFormat="1" ht="20.25" hidden="1" customHeight="1" x14ac:dyDescent="0.25">
      <c r="A690" s="192" t="s">
        <v>349</v>
      </c>
      <c r="B690" s="192"/>
      <c r="C690" s="219" t="s">
        <v>393</v>
      </c>
      <c r="D690" s="219" t="s">
        <v>396</v>
      </c>
      <c r="E690" s="219" t="s">
        <v>397</v>
      </c>
      <c r="F690" s="211">
        <f t="shared" si="396"/>
        <v>19300</v>
      </c>
      <c r="G690" s="211">
        <f t="shared" si="397"/>
        <v>0</v>
      </c>
      <c r="H690" s="212">
        <f t="shared" si="398"/>
        <v>28550</v>
      </c>
      <c r="I690" s="213"/>
      <c r="J690" s="214"/>
      <c r="K690" s="214">
        <v>311</v>
      </c>
      <c r="L690" s="214"/>
      <c r="M690" s="214"/>
      <c r="N690" s="215"/>
      <c r="O690" s="220" t="s">
        <v>41</v>
      </c>
      <c r="P690" s="216" t="s">
        <v>128</v>
      </c>
      <c r="Q690" s="217">
        <f>Q691+Q697+Q694</f>
        <v>9650</v>
      </c>
      <c r="R690" s="217">
        <f t="shared" ref="R690:AB690" si="501">R691+R697+R694</f>
        <v>0</v>
      </c>
      <c r="S690" s="217">
        <f t="shared" si="501"/>
        <v>9650</v>
      </c>
      <c r="T690" s="217">
        <f t="shared" si="501"/>
        <v>0</v>
      </c>
      <c r="U690" s="217">
        <f t="shared" si="501"/>
        <v>0</v>
      </c>
      <c r="V690" s="217">
        <f t="shared" si="501"/>
        <v>0</v>
      </c>
      <c r="W690" s="217">
        <f t="shared" si="501"/>
        <v>0</v>
      </c>
      <c r="X690" s="217">
        <f t="shared" si="501"/>
        <v>0</v>
      </c>
      <c r="Y690" s="217">
        <f t="shared" si="501"/>
        <v>0</v>
      </c>
      <c r="Z690" s="217">
        <f t="shared" si="501"/>
        <v>9650</v>
      </c>
      <c r="AA690" s="217">
        <f t="shared" si="501"/>
        <v>9300</v>
      </c>
      <c r="AB690" s="217">
        <f t="shared" si="501"/>
        <v>9600</v>
      </c>
      <c r="AC690" s="217"/>
      <c r="AD690" s="217"/>
    </row>
    <row r="691" spans="1:30" s="118" customFormat="1" ht="20.25" hidden="1" customHeight="1" x14ac:dyDescent="0.25">
      <c r="A691" s="186" t="s">
        <v>349</v>
      </c>
      <c r="B691" s="186"/>
      <c r="C691" s="186"/>
      <c r="D691" s="202" t="s">
        <v>396</v>
      </c>
      <c r="E691" s="202" t="s">
        <v>397</v>
      </c>
      <c r="F691" s="204">
        <f t="shared" si="396"/>
        <v>19120</v>
      </c>
      <c r="G691" s="204">
        <f t="shared" si="397"/>
        <v>0</v>
      </c>
      <c r="H691" s="205">
        <f t="shared" si="398"/>
        <v>28460</v>
      </c>
      <c r="I691" s="128"/>
      <c r="J691" s="135"/>
      <c r="K691" s="135"/>
      <c r="L691" s="135">
        <v>3111</v>
      </c>
      <c r="M691" s="135"/>
      <c r="N691" s="136"/>
      <c r="O691" s="12" t="s">
        <v>41</v>
      </c>
      <c r="P691" s="131" t="s">
        <v>129</v>
      </c>
      <c r="Q691" s="137">
        <f t="shared" ref="Q691:AB692" si="502">Q692</f>
        <v>9560</v>
      </c>
      <c r="R691" s="137">
        <f t="shared" si="502"/>
        <v>0</v>
      </c>
      <c r="S691" s="137">
        <f t="shared" si="502"/>
        <v>9560</v>
      </c>
      <c r="T691" s="137">
        <f t="shared" si="502"/>
        <v>0</v>
      </c>
      <c r="U691" s="137">
        <f t="shared" si="502"/>
        <v>0</v>
      </c>
      <c r="V691" s="137">
        <f t="shared" si="502"/>
        <v>0</v>
      </c>
      <c r="W691" s="137">
        <f t="shared" si="502"/>
        <v>0</v>
      </c>
      <c r="X691" s="137">
        <f t="shared" si="502"/>
        <v>0</v>
      </c>
      <c r="Y691" s="137">
        <f t="shared" si="502"/>
        <v>0</v>
      </c>
      <c r="Z691" s="137">
        <f t="shared" si="502"/>
        <v>9560</v>
      </c>
      <c r="AA691" s="137">
        <f t="shared" si="502"/>
        <v>9300</v>
      </c>
      <c r="AB691" s="137">
        <f t="shared" si="502"/>
        <v>9600</v>
      </c>
      <c r="AC691" s="137"/>
      <c r="AD691" s="137"/>
    </row>
    <row r="692" spans="1:30" s="118" customFormat="1" ht="20.25" hidden="1" customHeight="1" x14ac:dyDescent="0.25">
      <c r="A692" s="187" t="s">
        <v>349</v>
      </c>
      <c r="B692" s="187"/>
      <c r="C692" s="187"/>
      <c r="D692" s="187"/>
      <c r="E692" s="202" t="s">
        <v>397</v>
      </c>
      <c r="F692" s="204">
        <f t="shared" si="396"/>
        <v>19120</v>
      </c>
      <c r="G692" s="204">
        <f t="shared" si="397"/>
        <v>0</v>
      </c>
      <c r="H692" s="205">
        <f t="shared" si="398"/>
        <v>28460</v>
      </c>
      <c r="I692" s="128"/>
      <c r="J692" s="135"/>
      <c r="K692" s="135"/>
      <c r="L692" s="135"/>
      <c r="M692" s="198">
        <v>31111</v>
      </c>
      <c r="N692" s="199"/>
      <c r="O692" s="200" t="s">
        <v>41</v>
      </c>
      <c r="P692" s="199" t="s">
        <v>130</v>
      </c>
      <c r="Q692" s="201">
        <f t="shared" si="502"/>
        <v>9560</v>
      </c>
      <c r="R692" s="201">
        <f t="shared" si="502"/>
        <v>0</v>
      </c>
      <c r="S692" s="201">
        <f t="shared" si="502"/>
        <v>9560</v>
      </c>
      <c r="T692" s="201">
        <f t="shared" si="502"/>
        <v>0</v>
      </c>
      <c r="U692" s="201">
        <f t="shared" si="502"/>
        <v>0</v>
      </c>
      <c r="V692" s="201">
        <f t="shared" si="502"/>
        <v>0</v>
      </c>
      <c r="W692" s="201">
        <f t="shared" si="502"/>
        <v>0</v>
      </c>
      <c r="X692" s="201">
        <f t="shared" si="502"/>
        <v>0</v>
      </c>
      <c r="Y692" s="201">
        <f t="shared" si="502"/>
        <v>0</v>
      </c>
      <c r="Z692" s="201">
        <f t="shared" si="502"/>
        <v>9560</v>
      </c>
      <c r="AA692" s="201">
        <f t="shared" si="502"/>
        <v>9300</v>
      </c>
      <c r="AB692" s="201">
        <f t="shared" si="502"/>
        <v>9600</v>
      </c>
      <c r="AC692" s="201"/>
      <c r="AD692" s="201"/>
    </row>
    <row r="693" spans="1:30" s="118" customFormat="1" ht="20.25" hidden="1" customHeight="1" x14ac:dyDescent="0.25">
      <c r="A693" s="186" t="s">
        <v>349</v>
      </c>
      <c r="B693" s="186"/>
      <c r="C693" s="186"/>
      <c r="D693" s="186"/>
      <c r="E693" s="186"/>
      <c r="F693" s="204">
        <f t="shared" si="396"/>
        <v>19120</v>
      </c>
      <c r="G693" s="204">
        <f t="shared" si="397"/>
        <v>0</v>
      </c>
      <c r="H693" s="205">
        <f t="shared" si="398"/>
        <v>28460</v>
      </c>
      <c r="I693" s="128"/>
      <c r="J693" s="135"/>
      <c r="K693" s="135"/>
      <c r="L693" s="135"/>
      <c r="M693" s="11"/>
      <c r="N693" s="175">
        <v>311110</v>
      </c>
      <c r="O693" s="176" t="s">
        <v>41</v>
      </c>
      <c r="P693" s="177" t="s">
        <v>305</v>
      </c>
      <c r="Q693" s="178">
        <f>8900+660</f>
        <v>9560</v>
      </c>
      <c r="R693" s="178">
        <f>S693-Q693</f>
        <v>0</v>
      </c>
      <c r="S693" s="178">
        <f>8900+660</f>
        <v>9560</v>
      </c>
      <c r="T693" s="178"/>
      <c r="U693" s="178"/>
      <c r="V693" s="178"/>
      <c r="W693" s="178"/>
      <c r="X693" s="178"/>
      <c r="Y693" s="178"/>
      <c r="Z693" s="178">
        <v>9560</v>
      </c>
      <c r="AA693" s="178">
        <v>9300</v>
      </c>
      <c r="AB693" s="178">
        <v>9600</v>
      </c>
      <c r="AC693" s="178"/>
      <c r="AD693" s="178"/>
    </row>
    <row r="694" spans="1:30" s="118" customFormat="1" ht="20.25" hidden="1" customHeight="1" x14ac:dyDescent="0.25">
      <c r="A694" s="186" t="s">
        <v>349</v>
      </c>
      <c r="B694" s="186"/>
      <c r="C694" s="186"/>
      <c r="D694" s="202" t="s">
        <v>396</v>
      </c>
      <c r="E694" s="202" t="s">
        <v>397</v>
      </c>
      <c r="F694" s="204">
        <f t="shared" si="396"/>
        <v>0</v>
      </c>
      <c r="G694" s="204">
        <f t="shared" si="397"/>
        <v>0</v>
      </c>
      <c r="H694" s="205">
        <f t="shared" si="398"/>
        <v>0</v>
      </c>
      <c r="I694" s="128"/>
      <c r="J694" s="135"/>
      <c r="K694" s="135"/>
      <c r="L694" s="135">
        <v>3113</v>
      </c>
      <c r="M694" s="135"/>
      <c r="N694" s="136"/>
      <c r="O694" s="12" t="s">
        <v>41</v>
      </c>
      <c r="P694" s="131" t="s">
        <v>137</v>
      </c>
      <c r="Q694" s="137">
        <f>+Q695</f>
        <v>0</v>
      </c>
      <c r="R694" s="137">
        <f t="shared" ref="R694:AB695" si="503">+R695</f>
        <v>0</v>
      </c>
      <c r="S694" s="137">
        <f t="shared" si="503"/>
        <v>0</v>
      </c>
      <c r="T694" s="137">
        <f t="shared" si="503"/>
        <v>0</v>
      </c>
      <c r="U694" s="137">
        <f t="shared" si="503"/>
        <v>0</v>
      </c>
      <c r="V694" s="137">
        <f t="shared" si="503"/>
        <v>0</v>
      </c>
      <c r="W694" s="137">
        <f t="shared" si="503"/>
        <v>0</v>
      </c>
      <c r="X694" s="137">
        <f t="shared" si="503"/>
        <v>0</v>
      </c>
      <c r="Y694" s="137">
        <f t="shared" si="503"/>
        <v>0</v>
      </c>
      <c r="Z694" s="137">
        <f t="shared" si="503"/>
        <v>0</v>
      </c>
      <c r="AA694" s="137">
        <f t="shared" si="503"/>
        <v>0</v>
      </c>
      <c r="AB694" s="137">
        <f t="shared" si="503"/>
        <v>0</v>
      </c>
      <c r="AC694" s="137"/>
      <c r="AD694" s="137"/>
    </row>
    <row r="695" spans="1:30" s="118" customFormat="1" ht="20.25" hidden="1" customHeight="1" x14ac:dyDescent="0.25">
      <c r="A695" s="187" t="s">
        <v>349</v>
      </c>
      <c r="B695" s="187"/>
      <c r="C695" s="187"/>
      <c r="D695" s="187"/>
      <c r="E695" s="202" t="s">
        <v>397</v>
      </c>
      <c r="F695" s="204">
        <f t="shared" si="396"/>
        <v>0</v>
      </c>
      <c r="G695" s="204">
        <f t="shared" si="397"/>
        <v>0</v>
      </c>
      <c r="H695" s="205">
        <f t="shared" si="398"/>
        <v>0</v>
      </c>
      <c r="I695" s="128"/>
      <c r="J695" s="135"/>
      <c r="K695" s="135"/>
      <c r="L695" s="135"/>
      <c r="M695" s="198">
        <v>31131</v>
      </c>
      <c r="N695" s="199"/>
      <c r="O695" s="200" t="s">
        <v>41</v>
      </c>
      <c r="P695" s="199" t="s">
        <v>137</v>
      </c>
      <c r="Q695" s="201">
        <f>+Q696</f>
        <v>0</v>
      </c>
      <c r="R695" s="201">
        <f t="shared" si="503"/>
        <v>0</v>
      </c>
      <c r="S695" s="201">
        <f t="shared" si="503"/>
        <v>0</v>
      </c>
      <c r="T695" s="201">
        <f t="shared" si="503"/>
        <v>0</v>
      </c>
      <c r="U695" s="201">
        <f t="shared" si="503"/>
        <v>0</v>
      </c>
      <c r="V695" s="201">
        <f t="shared" si="503"/>
        <v>0</v>
      </c>
      <c r="W695" s="201">
        <f t="shared" si="503"/>
        <v>0</v>
      </c>
      <c r="X695" s="201">
        <f t="shared" si="503"/>
        <v>0</v>
      </c>
      <c r="Y695" s="201">
        <f t="shared" si="503"/>
        <v>0</v>
      </c>
      <c r="Z695" s="201">
        <f t="shared" si="503"/>
        <v>0</v>
      </c>
      <c r="AA695" s="201">
        <f t="shared" si="503"/>
        <v>0</v>
      </c>
      <c r="AB695" s="201">
        <f t="shared" si="503"/>
        <v>0</v>
      </c>
      <c r="AC695" s="201"/>
      <c r="AD695" s="201"/>
    </row>
    <row r="696" spans="1:30" s="118" customFormat="1" ht="20.25" hidden="1" customHeight="1" x14ac:dyDescent="0.25">
      <c r="A696" s="186" t="s">
        <v>349</v>
      </c>
      <c r="B696" s="186"/>
      <c r="C696" s="186"/>
      <c r="D696" s="186"/>
      <c r="E696" s="186"/>
      <c r="F696" s="204">
        <f t="shared" si="396"/>
        <v>0</v>
      </c>
      <c r="G696" s="204">
        <f t="shared" si="397"/>
        <v>0</v>
      </c>
      <c r="H696" s="205">
        <f t="shared" si="398"/>
        <v>0</v>
      </c>
      <c r="I696" s="128"/>
      <c r="J696" s="135"/>
      <c r="K696" s="135"/>
      <c r="L696" s="135"/>
      <c r="M696" s="11"/>
      <c r="N696" s="175">
        <v>313310</v>
      </c>
      <c r="O696" s="176" t="s">
        <v>41</v>
      </c>
      <c r="P696" s="177" t="s">
        <v>137</v>
      </c>
      <c r="Q696" s="178"/>
      <c r="R696" s="178"/>
      <c r="S696" s="178"/>
      <c r="T696" s="178"/>
      <c r="U696" s="178"/>
      <c r="V696" s="178"/>
      <c r="W696" s="178"/>
      <c r="X696" s="178"/>
      <c r="Y696" s="178"/>
      <c r="Z696" s="178"/>
      <c r="AA696" s="178">
        <f>+Q696</f>
        <v>0</v>
      </c>
      <c r="AB696" s="178"/>
      <c r="AC696" s="178"/>
      <c r="AD696" s="178"/>
    </row>
    <row r="697" spans="1:30" s="118" customFormat="1" ht="20.25" hidden="1" customHeight="1" x14ac:dyDescent="0.25">
      <c r="A697" s="186" t="s">
        <v>349</v>
      </c>
      <c r="B697" s="186"/>
      <c r="C697" s="186"/>
      <c r="D697" s="202" t="s">
        <v>396</v>
      </c>
      <c r="E697" s="202" t="s">
        <v>397</v>
      </c>
      <c r="F697" s="204">
        <f t="shared" si="396"/>
        <v>180</v>
      </c>
      <c r="G697" s="204">
        <f t="shared" si="397"/>
        <v>0</v>
      </c>
      <c r="H697" s="205">
        <f t="shared" si="398"/>
        <v>90</v>
      </c>
      <c r="I697" s="128"/>
      <c r="J697" s="135"/>
      <c r="K697" s="135"/>
      <c r="L697" s="135">
        <v>3114</v>
      </c>
      <c r="M697" s="135"/>
      <c r="N697" s="136"/>
      <c r="O697" s="12" t="s">
        <v>41</v>
      </c>
      <c r="P697" s="131" t="s">
        <v>138</v>
      </c>
      <c r="Q697" s="137">
        <f t="shared" ref="Q697:AB698" si="504">Q698</f>
        <v>90</v>
      </c>
      <c r="R697" s="137">
        <f t="shared" si="504"/>
        <v>0</v>
      </c>
      <c r="S697" s="137">
        <f t="shared" si="504"/>
        <v>90</v>
      </c>
      <c r="T697" s="137">
        <f t="shared" si="504"/>
        <v>0</v>
      </c>
      <c r="U697" s="137">
        <f t="shared" si="504"/>
        <v>0</v>
      </c>
      <c r="V697" s="137">
        <f t="shared" si="504"/>
        <v>0</v>
      </c>
      <c r="W697" s="137">
        <f t="shared" si="504"/>
        <v>0</v>
      </c>
      <c r="X697" s="137">
        <f t="shared" si="504"/>
        <v>0</v>
      </c>
      <c r="Y697" s="137">
        <f t="shared" si="504"/>
        <v>0</v>
      </c>
      <c r="Z697" s="137">
        <f t="shared" si="504"/>
        <v>90</v>
      </c>
      <c r="AA697" s="137">
        <f t="shared" si="504"/>
        <v>0</v>
      </c>
      <c r="AB697" s="137">
        <f t="shared" si="504"/>
        <v>0</v>
      </c>
      <c r="AC697" s="137"/>
      <c r="AD697" s="137"/>
    </row>
    <row r="698" spans="1:30" s="118" customFormat="1" ht="20.25" hidden="1" customHeight="1" x14ac:dyDescent="0.25">
      <c r="A698" s="187" t="s">
        <v>349</v>
      </c>
      <c r="B698" s="187"/>
      <c r="C698" s="187"/>
      <c r="D698" s="187"/>
      <c r="E698" s="202" t="s">
        <v>397</v>
      </c>
      <c r="F698" s="204">
        <f t="shared" si="396"/>
        <v>180</v>
      </c>
      <c r="G698" s="204">
        <f t="shared" si="397"/>
        <v>0</v>
      </c>
      <c r="H698" s="205">
        <f t="shared" si="398"/>
        <v>90</v>
      </c>
      <c r="I698" s="128"/>
      <c r="J698" s="135"/>
      <c r="K698" s="135"/>
      <c r="L698" s="135"/>
      <c r="M698" s="198">
        <v>31141</v>
      </c>
      <c r="N698" s="199"/>
      <c r="O698" s="200" t="s">
        <v>41</v>
      </c>
      <c r="P698" s="199" t="s">
        <v>138</v>
      </c>
      <c r="Q698" s="201">
        <f t="shared" si="504"/>
        <v>90</v>
      </c>
      <c r="R698" s="201">
        <f t="shared" si="504"/>
        <v>0</v>
      </c>
      <c r="S698" s="201">
        <f t="shared" si="504"/>
        <v>90</v>
      </c>
      <c r="T698" s="201">
        <f t="shared" si="504"/>
        <v>0</v>
      </c>
      <c r="U698" s="201">
        <f t="shared" si="504"/>
        <v>0</v>
      </c>
      <c r="V698" s="201">
        <f t="shared" si="504"/>
        <v>0</v>
      </c>
      <c r="W698" s="201">
        <f t="shared" si="504"/>
        <v>0</v>
      </c>
      <c r="X698" s="201">
        <f t="shared" si="504"/>
        <v>0</v>
      </c>
      <c r="Y698" s="201">
        <f t="shared" si="504"/>
        <v>0</v>
      </c>
      <c r="Z698" s="201">
        <f t="shared" si="504"/>
        <v>90</v>
      </c>
      <c r="AA698" s="201">
        <f t="shared" si="504"/>
        <v>0</v>
      </c>
      <c r="AB698" s="201">
        <f t="shared" si="504"/>
        <v>0</v>
      </c>
      <c r="AC698" s="201"/>
      <c r="AD698" s="201"/>
    </row>
    <row r="699" spans="1:30" s="118" customFormat="1" ht="20.25" hidden="1" customHeight="1" x14ac:dyDescent="0.25">
      <c r="A699" s="186" t="s">
        <v>349</v>
      </c>
      <c r="B699" s="186"/>
      <c r="C699" s="186"/>
      <c r="D699" s="186"/>
      <c r="E699" s="186"/>
      <c r="F699" s="204">
        <f t="shared" si="396"/>
        <v>180</v>
      </c>
      <c r="G699" s="204">
        <f t="shared" si="397"/>
        <v>0</v>
      </c>
      <c r="H699" s="205">
        <f t="shared" si="398"/>
        <v>90</v>
      </c>
      <c r="I699" s="128"/>
      <c r="J699" s="135"/>
      <c r="K699" s="135"/>
      <c r="L699" s="135"/>
      <c r="M699" s="11"/>
      <c r="N699" s="175">
        <v>311410</v>
      </c>
      <c r="O699" s="176" t="s">
        <v>41</v>
      </c>
      <c r="P699" s="177" t="s">
        <v>138</v>
      </c>
      <c r="Q699" s="178">
        <v>90</v>
      </c>
      <c r="R699" s="178">
        <f>S699-Q699</f>
        <v>0</v>
      </c>
      <c r="S699" s="178">
        <v>90</v>
      </c>
      <c r="T699" s="178"/>
      <c r="U699" s="178"/>
      <c r="V699" s="178"/>
      <c r="W699" s="178"/>
      <c r="X699" s="178"/>
      <c r="Y699" s="178"/>
      <c r="Z699" s="178">
        <v>90</v>
      </c>
      <c r="AA699" s="178">
        <v>0</v>
      </c>
      <c r="AB699" s="178"/>
      <c r="AC699" s="178"/>
      <c r="AD699" s="178"/>
    </row>
    <row r="700" spans="1:30" s="218" customFormat="1" ht="20.25" hidden="1" customHeight="1" x14ac:dyDescent="0.25">
      <c r="A700" s="192" t="s">
        <v>349</v>
      </c>
      <c r="B700" s="192"/>
      <c r="C700" s="219" t="s">
        <v>393</v>
      </c>
      <c r="D700" s="219" t="s">
        <v>396</v>
      </c>
      <c r="E700" s="219" t="s">
        <v>397</v>
      </c>
      <c r="F700" s="211">
        <f t="shared" si="396"/>
        <v>200</v>
      </c>
      <c r="G700" s="211">
        <f t="shared" si="397"/>
        <v>0</v>
      </c>
      <c r="H700" s="212">
        <f t="shared" si="398"/>
        <v>370</v>
      </c>
      <c r="I700" s="213"/>
      <c r="J700" s="214"/>
      <c r="K700" s="214">
        <v>312</v>
      </c>
      <c r="L700" s="214"/>
      <c r="M700" s="214"/>
      <c r="N700" s="215"/>
      <c r="O700" s="220" t="s">
        <v>41</v>
      </c>
      <c r="P700" s="216" t="s">
        <v>141</v>
      </c>
      <c r="Q700" s="217">
        <f>Q701</f>
        <v>100</v>
      </c>
      <c r="R700" s="217">
        <f t="shared" ref="R700:AB700" si="505">R701</f>
        <v>0</v>
      </c>
      <c r="S700" s="217">
        <f t="shared" si="505"/>
        <v>100</v>
      </c>
      <c r="T700" s="217">
        <f t="shared" si="505"/>
        <v>0</v>
      </c>
      <c r="U700" s="217">
        <f t="shared" si="505"/>
        <v>0</v>
      </c>
      <c r="V700" s="217">
        <f t="shared" si="505"/>
        <v>0</v>
      </c>
      <c r="W700" s="217">
        <f t="shared" si="505"/>
        <v>0</v>
      </c>
      <c r="X700" s="217">
        <f t="shared" si="505"/>
        <v>0</v>
      </c>
      <c r="Y700" s="217">
        <f t="shared" si="505"/>
        <v>0</v>
      </c>
      <c r="Z700" s="217">
        <f t="shared" si="505"/>
        <v>100</v>
      </c>
      <c r="AA700" s="217">
        <f t="shared" si="505"/>
        <v>170</v>
      </c>
      <c r="AB700" s="217">
        <f t="shared" si="505"/>
        <v>100</v>
      </c>
      <c r="AC700" s="217"/>
      <c r="AD700" s="217"/>
    </row>
    <row r="701" spans="1:30" s="118" customFormat="1" ht="20.25" hidden="1" customHeight="1" x14ac:dyDescent="0.25">
      <c r="A701" s="186" t="s">
        <v>349</v>
      </c>
      <c r="B701" s="186"/>
      <c r="C701" s="186"/>
      <c r="D701" s="202" t="s">
        <v>396</v>
      </c>
      <c r="E701" s="202" t="s">
        <v>397</v>
      </c>
      <c r="F701" s="204">
        <f t="shared" si="396"/>
        <v>200</v>
      </c>
      <c r="G701" s="204">
        <f t="shared" si="397"/>
        <v>0</v>
      </c>
      <c r="H701" s="205">
        <f t="shared" si="398"/>
        <v>370</v>
      </c>
      <c r="I701" s="128"/>
      <c r="J701" s="135"/>
      <c r="K701" s="135"/>
      <c r="L701" s="135">
        <v>3121</v>
      </c>
      <c r="M701" s="135"/>
      <c r="N701" s="136"/>
      <c r="O701" s="12" t="s">
        <v>41</v>
      </c>
      <c r="P701" s="131" t="s">
        <v>141</v>
      </c>
      <c r="Q701" s="137">
        <f>Q710+Q708+Q706+Q704+Q702</f>
        <v>100</v>
      </c>
      <c r="R701" s="137">
        <f t="shared" ref="R701:AB701" si="506">R710+R708+R706+R704+R702</f>
        <v>0</v>
      </c>
      <c r="S701" s="137">
        <f t="shared" si="506"/>
        <v>100</v>
      </c>
      <c r="T701" s="137">
        <f t="shared" si="506"/>
        <v>0</v>
      </c>
      <c r="U701" s="137">
        <f t="shared" si="506"/>
        <v>0</v>
      </c>
      <c r="V701" s="137">
        <f t="shared" si="506"/>
        <v>0</v>
      </c>
      <c r="W701" s="137">
        <f t="shared" si="506"/>
        <v>0</v>
      </c>
      <c r="X701" s="137">
        <f t="shared" si="506"/>
        <v>0</v>
      </c>
      <c r="Y701" s="137">
        <f t="shared" si="506"/>
        <v>0</v>
      </c>
      <c r="Z701" s="137">
        <f t="shared" si="506"/>
        <v>100</v>
      </c>
      <c r="AA701" s="137">
        <f t="shared" si="506"/>
        <v>170</v>
      </c>
      <c r="AB701" s="137">
        <f t="shared" si="506"/>
        <v>100</v>
      </c>
      <c r="AC701" s="137"/>
      <c r="AD701" s="137"/>
    </row>
    <row r="702" spans="1:30" s="118" customFormat="1" ht="20.25" hidden="1" customHeight="1" x14ac:dyDescent="0.25">
      <c r="A702" s="187" t="s">
        <v>349</v>
      </c>
      <c r="B702" s="187"/>
      <c r="C702" s="187"/>
      <c r="D702" s="187"/>
      <c r="E702" s="202" t="s">
        <v>397</v>
      </c>
      <c r="F702" s="204">
        <f t="shared" si="396"/>
        <v>0</v>
      </c>
      <c r="G702" s="204">
        <f t="shared" si="397"/>
        <v>0</v>
      </c>
      <c r="H702" s="205">
        <f t="shared" si="398"/>
        <v>0</v>
      </c>
      <c r="I702" s="128"/>
      <c r="J702" s="135"/>
      <c r="K702" s="135"/>
      <c r="L702" s="135"/>
      <c r="M702" s="198">
        <v>31212</v>
      </c>
      <c r="N702" s="199"/>
      <c r="O702" s="200" t="s">
        <v>41</v>
      </c>
      <c r="P702" s="199" t="s">
        <v>142</v>
      </c>
      <c r="Q702" s="201">
        <f>+Q703</f>
        <v>0</v>
      </c>
      <c r="R702" s="201">
        <f t="shared" ref="R702:AB702" si="507">+R703</f>
        <v>0</v>
      </c>
      <c r="S702" s="201">
        <f t="shared" si="507"/>
        <v>0</v>
      </c>
      <c r="T702" s="201">
        <f t="shared" si="507"/>
        <v>0</v>
      </c>
      <c r="U702" s="201">
        <f t="shared" si="507"/>
        <v>0</v>
      </c>
      <c r="V702" s="201">
        <f t="shared" si="507"/>
        <v>0</v>
      </c>
      <c r="W702" s="201">
        <f t="shared" si="507"/>
        <v>0</v>
      </c>
      <c r="X702" s="201">
        <f t="shared" si="507"/>
        <v>0</v>
      </c>
      <c r="Y702" s="201">
        <f t="shared" si="507"/>
        <v>0</v>
      </c>
      <c r="Z702" s="201">
        <f t="shared" si="507"/>
        <v>0</v>
      </c>
      <c r="AA702" s="201">
        <f t="shared" si="507"/>
        <v>0</v>
      </c>
      <c r="AB702" s="201">
        <f t="shared" si="507"/>
        <v>0</v>
      </c>
      <c r="AC702" s="201"/>
      <c r="AD702" s="201"/>
    </row>
    <row r="703" spans="1:30" s="118" customFormat="1" ht="20.25" hidden="1" customHeight="1" x14ac:dyDescent="0.25">
      <c r="A703" s="186" t="s">
        <v>349</v>
      </c>
      <c r="B703" s="186"/>
      <c r="C703" s="186"/>
      <c r="D703" s="186"/>
      <c r="E703" s="186"/>
      <c r="F703" s="204">
        <f t="shared" si="396"/>
        <v>0</v>
      </c>
      <c r="G703" s="204">
        <f t="shared" si="397"/>
        <v>0</v>
      </c>
      <c r="H703" s="205">
        <f t="shared" si="398"/>
        <v>0</v>
      </c>
      <c r="I703" s="128"/>
      <c r="J703" s="135"/>
      <c r="K703" s="135"/>
      <c r="L703" s="135"/>
      <c r="M703" s="11"/>
      <c r="N703" s="175">
        <v>312120</v>
      </c>
      <c r="O703" s="176" t="s">
        <v>41</v>
      </c>
      <c r="P703" s="177" t="s">
        <v>142</v>
      </c>
      <c r="Q703" s="178"/>
      <c r="R703" s="178"/>
      <c r="S703" s="178"/>
      <c r="T703" s="178"/>
      <c r="U703" s="178"/>
      <c r="V703" s="178"/>
      <c r="W703" s="178"/>
      <c r="X703" s="178"/>
      <c r="Y703" s="178"/>
      <c r="Z703" s="178"/>
      <c r="AA703" s="178">
        <f>+Q703</f>
        <v>0</v>
      </c>
      <c r="AB703" s="178"/>
      <c r="AC703" s="178"/>
      <c r="AD703" s="178"/>
    </row>
    <row r="704" spans="1:30" s="118" customFormat="1" ht="20.25" hidden="1" customHeight="1" x14ac:dyDescent="0.25">
      <c r="A704" s="187" t="s">
        <v>349</v>
      </c>
      <c r="B704" s="187"/>
      <c r="C704" s="187"/>
      <c r="D704" s="187"/>
      <c r="E704" s="202" t="s">
        <v>397</v>
      </c>
      <c r="F704" s="204">
        <f t="shared" si="396"/>
        <v>0</v>
      </c>
      <c r="G704" s="204">
        <f t="shared" si="397"/>
        <v>0</v>
      </c>
      <c r="H704" s="205">
        <f t="shared" si="398"/>
        <v>0</v>
      </c>
      <c r="I704" s="128"/>
      <c r="J704" s="135"/>
      <c r="K704" s="135"/>
      <c r="L704" s="135"/>
      <c r="M704" s="198">
        <v>31213</v>
      </c>
      <c r="N704" s="199"/>
      <c r="O704" s="200" t="s">
        <v>41</v>
      </c>
      <c r="P704" s="199" t="s">
        <v>143</v>
      </c>
      <c r="Q704" s="201">
        <f>+Q705</f>
        <v>0</v>
      </c>
      <c r="R704" s="201">
        <f t="shared" ref="R704:AB704" si="508">+R705</f>
        <v>0</v>
      </c>
      <c r="S704" s="201">
        <f t="shared" si="508"/>
        <v>0</v>
      </c>
      <c r="T704" s="201">
        <f t="shared" si="508"/>
        <v>0</v>
      </c>
      <c r="U704" s="201">
        <f t="shared" si="508"/>
        <v>0</v>
      </c>
      <c r="V704" s="201">
        <f t="shared" si="508"/>
        <v>0</v>
      </c>
      <c r="W704" s="201">
        <f t="shared" si="508"/>
        <v>0</v>
      </c>
      <c r="X704" s="201">
        <f t="shared" si="508"/>
        <v>0</v>
      </c>
      <c r="Y704" s="201">
        <f t="shared" si="508"/>
        <v>0</v>
      </c>
      <c r="Z704" s="201">
        <f t="shared" si="508"/>
        <v>0</v>
      </c>
      <c r="AA704" s="201">
        <f t="shared" si="508"/>
        <v>0</v>
      </c>
      <c r="AB704" s="201">
        <f t="shared" si="508"/>
        <v>0</v>
      </c>
      <c r="AC704" s="201"/>
      <c r="AD704" s="201"/>
    </row>
    <row r="705" spans="1:30" s="118" customFormat="1" ht="20.25" hidden="1" customHeight="1" x14ac:dyDescent="0.25">
      <c r="A705" s="186" t="s">
        <v>349</v>
      </c>
      <c r="B705" s="186"/>
      <c r="C705" s="186"/>
      <c r="D705" s="186"/>
      <c r="E705" s="186"/>
      <c r="F705" s="204">
        <f t="shared" si="396"/>
        <v>0</v>
      </c>
      <c r="G705" s="204">
        <f t="shared" si="397"/>
        <v>0</v>
      </c>
      <c r="H705" s="205">
        <f t="shared" si="398"/>
        <v>0</v>
      </c>
      <c r="I705" s="128"/>
      <c r="J705" s="135"/>
      <c r="K705" s="135"/>
      <c r="L705" s="135"/>
      <c r="M705" s="11"/>
      <c r="N705" s="175">
        <v>312130</v>
      </c>
      <c r="O705" s="176" t="s">
        <v>41</v>
      </c>
      <c r="P705" s="177" t="s">
        <v>143</v>
      </c>
      <c r="Q705" s="178"/>
      <c r="R705" s="178"/>
      <c r="S705" s="178"/>
      <c r="T705" s="178"/>
      <c r="U705" s="178"/>
      <c r="V705" s="178"/>
      <c r="W705" s="178"/>
      <c r="X705" s="178"/>
      <c r="Y705" s="178"/>
      <c r="Z705" s="178"/>
      <c r="AA705" s="178">
        <f>+Q705</f>
        <v>0</v>
      </c>
      <c r="AB705" s="178"/>
      <c r="AC705" s="178"/>
      <c r="AD705" s="178"/>
    </row>
    <row r="706" spans="1:30" s="118" customFormat="1" ht="20.25" hidden="1" customHeight="1" x14ac:dyDescent="0.25">
      <c r="A706" s="187" t="s">
        <v>349</v>
      </c>
      <c r="B706" s="187"/>
      <c r="C706" s="187"/>
      <c r="D706" s="187"/>
      <c r="E706" s="202" t="s">
        <v>397</v>
      </c>
      <c r="F706" s="204">
        <f t="shared" si="396"/>
        <v>0</v>
      </c>
      <c r="G706" s="204">
        <f t="shared" si="397"/>
        <v>0</v>
      </c>
      <c r="H706" s="205">
        <f t="shared" si="398"/>
        <v>0</v>
      </c>
      <c r="I706" s="128"/>
      <c r="J706" s="135"/>
      <c r="K706" s="135"/>
      <c r="L706" s="135"/>
      <c r="M706" s="198">
        <v>31214</v>
      </c>
      <c r="N706" s="199"/>
      <c r="O706" s="200" t="s">
        <v>41</v>
      </c>
      <c r="P706" s="199" t="s">
        <v>144</v>
      </c>
      <c r="Q706" s="201">
        <f>+Q707</f>
        <v>0</v>
      </c>
      <c r="R706" s="201">
        <f t="shared" ref="R706:AB706" si="509">+R707</f>
        <v>0</v>
      </c>
      <c r="S706" s="201">
        <f t="shared" si="509"/>
        <v>0</v>
      </c>
      <c r="T706" s="201">
        <f t="shared" si="509"/>
        <v>0</v>
      </c>
      <c r="U706" s="201">
        <f t="shared" si="509"/>
        <v>0</v>
      </c>
      <c r="V706" s="201">
        <f t="shared" si="509"/>
        <v>0</v>
      </c>
      <c r="W706" s="201">
        <f t="shared" si="509"/>
        <v>0</v>
      </c>
      <c r="X706" s="201">
        <f t="shared" si="509"/>
        <v>0</v>
      </c>
      <c r="Y706" s="201">
        <f t="shared" si="509"/>
        <v>0</v>
      </c>
      <c r="Z706" s="201">
        <f t="shared" si="509"/>
        <v>0</v>
      </c>
      <c r="AA706" s="201">
        <f t="shared" si="509"/>
        <v>0</v>
      </c>
      <c r="AB706" s="201">
        <f t="shared" si="509"/>
        <v>0</v>
      </c>
      <c r="AC706" s="201"/>
      <c r="AD706" s="201"/>
    </row>
    <row r="707" spans="1:30" s="118" customFormat="1" ht="20.25" hidden="1" customHeight="1" x14ac:dyDescent="0.25">
      <c r="A707" s="186" t="s">
        <v>349</v>
      </c>
      <c r="B707" s="186"/>
      <c r="C707" s="186"/>
      <c r="D707" s="186"/>
      <c r="E707" s="186"/>
      <c r="F707" s="204">
        <f t="shared" si="396"/>
        <v>0</v>
      </c>
      <c r="G707" s="204">
        <f t="shared" si="397"/>
        <v>0</v>
      </c>
      <c r="H707" s="205">
        <f t="shared" si="398"/>
        <v>0</v>
      </c>
      <c r="I707" s="128"/>
      <c r="J707" s="135"/>
      <c r="K707" s="135"/>
      <c r="L707" s="135"/>
      <c r="M707" s="11"/>
      <c r="N707" s="175">
        <v>312140</v>
      </c>
      <c r="O707" s="176" t="s">
        <v>41</v>
      </c>
      <c r="P707" s="177" t="s">
        <v>144</v>
      </c>
      <c r="Q707" s="178"/>
      <c r="R707" s="178"/>
      <c r="S707" s="178"/>
      <c r="T707" s="178"/>
      <c r="U707" s="178"/>
      <c r="V707" s="178"/>
      <c r="W707" s="178"/>
      <c r="X707" s="178"/>
      <c r="Y707" s="178"/>
      <c r="Z707" s="178"/>
      <c r="AA707" s="178">
        <f>+Q707</f>
        <v>0</v>
      </c>
      <c r="AB707" s="178"/>
      <c r="AC707" s="178"/>
      <c r="AD707" s="178"/>
    </row>
    <row r="708" spans="1:30" s="118" customFormat="1" ht="20.25" hidden="1" customHeight="1" x14ac:dyDescent="0.25">
      <c r="A708" s="187" t="s">
        <v>349</v>
      </c>
      <c r="B708" s="187"/>
      <c r="C708" s="187"/>
      <c r="D708" s="187"/>
      <c r="E708" s="202" t="s">
        <v>397</v>
      </c>
      <c r="F708" s="204">
        <f t="shared" ref="F708:F768" si="510">+Q708+R708+S708</f>
        <v>0</v>
      </c>
      <c r="G708" s="204">
        <f t="shared" ref="G708:G768" si="511">+T708+U708+V708+W708+X708+Y708</f>
        <v>0</v>
      </c>
      <c r="H708" s="205">
        <f t="shared" ref="H708:H768" si="512">+Z708+AA708+AB708+AC708+AD708</f>
        <v>0</v>
      </c>
      <c r="I708" s="128"/>
      <c r="J708" s="135"/>
      <c r="K708" s="135"/>
      <c r="L708" s="135"/>
      <c r="M708" s="198">
        <v>31215</v>
      </c>
      <c r="N708" s="199"/>
      <c r="O708" s="200" t="s">
        <v>41</v>
      </c>
      <c r="P708" s="199" t="s">
        <v>145</v>
      </c>
      <c r="Q708" s="201">
        <f>+Q709</f>
        <v>0</v>
      </c>
      <c r="R708" s="201">
        <f t="shared" ref="R708:AB708" si="513">+R709</f>
        <v>0</v>
      </c>
      <c r="S708" s="201">
        <f t="shared" si="513"/>
        <v>0</v>
      </c>
      <c r="T708" s="201">
        <f t="shared" si="513"/>
        <v>0</v>
      </c>
      <c r="U708" s="201">
        <f t="shared" si="513"/>
        <v>0</v>
      </c>
      <c r="V708" s="201">
        <f t="shared" si="513"/>
        <v>0</v>
      </c>
      <c r="W708" s="201">
        <f t="shared" si="513"/>
        <v>0</v>
      </c>
      <c r="X708" s="201">
        <f t="shared" si="513"/>
        <v>0</v>
      </c>
      <c r="Y708" s="201">
        <f t="shared" si="513"/>
        <v>0</v>
      </c>
      <c r="Z708" s="201">
        <f t="shared" si="513"/>
        <v>0</v>
      </c>
      <c r="AA708" s="201">
        <f t="shared" si="513"/>
        <v>0</v>
      </c>
      <c r="AB708" s="201">
        <f t="shared" si="513"/>
        <v>0</v>
      </c>
      <c r="AC708" s="201"/>
      <c r="AD708" s="201"/>
    </row>
    <row r="709" spans="1:30" s="118" customFormat="1" ht="20.25" hidden="1" customHeight="1" x14ac:dyDescent="0.25">
      <c r="A709" s="186" t="s">
        <v>349</v>
      </c>
      <c r="B709" s="186"/>
      <c r="C709" s="186"/>
      <c r="D709" s="186"/>
      <c r="E709" s="186"/>
      <c r="F709" s="204">
        <f t="shared" si="510"/>
        <v>0</v>
      </c>
      <c r="G709" s="204">
        <f t="shared" si="511"/>
        <v>0</v>
      </c>
      <c r="H709" s="205">
        <f t="shared" si="512"/>
        <v>0</v>
      </c>
      <c r="I709" s="128"/>
      <c r="J709" s="135"/>
      <c r="K709" s="135"/>
      <c r="L709" s="135"/>
      <c r="M709" s="11"/>
      <c r="N709" s="175">
        <v>312150</v>
      </c>
      <c r="O709" s="176" t="s">
        <v>41</v>
      </c>
      <c r="P709" s="177" t="s">
        <v>145</v>
      </c>
      <c r="Q709" s="178"/>
      <c r="R709" s="178"/>
      <c r="S709" s="178"/>
      <c r="T709" s="178"/>
      <c r="U709" s="178"/>
      <c r="V709" s="178"/>
      <c r="W709" s="178"/>
      <c r="X709" s="178"/>
      <c r="Y709" s="178"/>
      <c r="Z709" s="178"/>
      <c r="AA709" s="178">
        <f>+Q709</f>
        <v>0</v>
      </c>
      <c r="AB709" s="178"/>
      <c r="AC709" s="178"/>
      <c r="AD709" s="178"/>
    </row>
    <row r="710" spans="1:30" s="118" customFormat="1" ht="20.25" hidden="1" customHeight="1" x14ac:dyDescent="0.25">
      <c r="A710" s="187" t="s">
        <v>349</v>
      </c>
      <c r="B710" s="187"/>
      <c r="C710" s="187"/>
      <c r="D710" s="187"/>
      <c r="E710" s="202" t="s">
        <v>397</v>
      </c>
      <c r="F710" s="204">
        <f t="shared" si="510"/>
        <v>200</v>
      </c>
      <c r="G710" s="204">
        <f t="shared" si="511"/>
        <v>0</v>
      </c>
      <c r="H710" s="205">
        <f t="shared" si="512"/>
        <v>370</v>
      </c>
      <c r="I710" s="128"/>
      <c r="J710" s="135"/>
      <c r="K710" s="135"/>
      <c r="L710" s="135"/>
      <c r="M710" s="198">
        <v>31219</v>
      </c>
      <c r="N710" s="199"/>
      <c r="O710" s="200" t="s">
        <v>41</v>
      </c>
      <c r="P710" s="199" t="s">
        <v>147</v>
      </c>
      <c r="Q710" s="201">
        <f>Q711</f>
        <v>100</v>
      </c>
      <c r="R710" s="201">
        <f t="shared" ref="R710:AB710" si="514">R711</f>
        <v>0</v>
      </c>
      <c r="S710" s="201">
        <f t="shared" si="514"/>
        <v>100</v>
      </c>
      <c r="T710" s="201">
        <f t="shared" si="514"/>
        <v>0</v>
      </c>
      <c r="U710" s="201">
        <f t="shared" si="514"/>
        <v>0</v>
      </c>
      <c r="V710" s="201">
        <f t="shared" si="514"/>
        <v>0</v>
      </c>
      <c r="W710" s="201">
        <f t="shared" si="514"/>
        <v>0</v>
      </c>
      <c r="X710" s="201">
        <f t="shared" si="514"/>
        <v>0</v>
      </c>
      <c r="Y710" s="201">
        <f t="shared" si="514"/>
        <v>0</v>
      </c>
      <c r="Z710" s="201">
        <f t="shared" si="514"/>
        <v>100</v>
      </c>
      <c r="AA710" s="201">
        <f t="shared" si="514"/>
        <v>170</v>
      </c>
      <c r="AB710" s="201">
        <f t="shared" si="514"/>
        <v>100</v>
      </c>
      <c r="AC710" s="201"/>
      <c r="AD710" s="201"/>
    </row>
    <row r="711" spans="1:30" s="118" customFormat="1" ht="20.25" hidden="1" customHeight="1" x14ac:dyDescent="0.25">
      <c r="A711" s="186" t="s">
        <v>349</v>
      </c>
      <c r="B711" s="186"/>
      <c r="C711" s="186"/>
      <c r="D711" s="186"/>
      <c r="E711" s="186"/>
      <c r="F711" s="204">
        <f t="shared" si="510"/>
        <v>200</v>
      </c>
      <c r="G711" s="204">
        <f t="shared" si="511"/>
        <v>0</v>
      </c>
      <c r="H711" s="205">
        <f t="shared" si="512"/>
        <v>370</v>
      </c>
      <c r="I711" s="128"/>
      <c r="J711" s="135"/>
      <c r="K711" s="135"/>
      <c r="L711" s="135"/>
      <c r="M711" s="11"/>
      <c r="N711" s="175">
        <v>312190</v>
      </c>
      <c r="O711" s="176" t="s">
        <v>41</v>
      </c>
      <c r="P711" s="177" t="s">
        <v>147</v>
      </c>
      <c r="Q711" s="178">
        <v>100</v>
      </c>
      <c r="R711" s="178">
        <f>S711-Q711</f>
        <v>0</v>
      </c>
      <c r="S711" s="178">
        <v>100</v>
      </c>
      <c r="T711" s="178"/>
      <c r="U711" s="178"/>
      <c r="V711" s="178"/>
      <c r="W711" s="178"/>
      <c r="X711" s="178"/>
      <c r="Y711" s="178"/>
      <c r="Z711" s="178">
        <v>100</v>
      </c>
      <c r="AA711" s="178">
        <v>170</v>
      </c>
      <c r="AB711" s="178">
        <v>100</v>
      </c>
      <c r="AC711" s="178"/>
      <c r="AD711" s="178"/>
    </row>
    <row r="712" spans="1:30" s="218" customFormat="1" ht="20.25" hidden="1" customHeight="1" x14ac:dyDescent="0.25">
      <c r="A712" s="192" t="s">
        <v>349</v>
      </c>
      <c r="B712" s="192"/>
      <c r="C712" s="219" t="s">
        <v>393</v>
      </c>
      <c r="D712" s="219" t="s">
        <v>396</v>
      </c>
      <c r="E712" s="219" t="s">
        <v>397</v>
      </c>
      <c r="F712" s="211">
        <f t="shared" si="510"/>
        <v>3200</v>
      </c>
      <c r="G712" s="211">
        <f t="shared" si="511"/>
        <v>0</v>
      </c>
      <c r="H712" s="212">
        <f t="shared" si="512"/>
        <v>5160</v>
      </c>
      <c r="I712" s="213"/>
      <c r="J712" s="214"/>
      <c r="K712" s="214">
        <v>313</v>
      </c>
      <c r="L712" s="214"/>
      <c r="M712" s="214"/>
      <c r="N712" s="215"/>
      <c r="O712" s="220" t="s">
        <v>41</v>
      </c>
      <c r="P712" s="216" t="s">
        <v>149</v>
      </c>
      <c r="Q712" s="217">
        <f>Q713+Q718</f>
        <v>1600</v>
      </c>
      <c r="R712" s="217">
        <f t="shared" ref="R712:AB712" si="515">R713+R718</f>
        <v>0</v>
      </c>
      <c r="S712" s="217">
        <f t="shared" si="515"/>
        <v>1600</v>
      </c>
      <c r="T712" s="217">
        <f t="shared" si="515"/>
        <v>0</v>
      </c>
      <c r="U712" s="217">
        <f t="shared" si="515"/>
        <v>0</v>
      </c>
      <c r="V712" s="217">
        <f t="shared" si="515"/>
        <v>0</v>
      </c>
      <c r="W712" s="217">
        <f t="shared" si="515"/>
        <v>0</v>
      </c>
      <c r="X712" s="217">
        <f t="shared" si="515"/>
        <v>0</v>
      </c>
      <c r="Y712" s="217">
        <f t="shared" si="515"/>
        <v>0</v>
      </c>
      <c r="Z712" s="217">
        <f t="shared" si="515"/>
        <v>1600</v>
      </c>
      <c r="AA712" s="217">
        <f t="shared" si="515"/>
        <v>1880</v>
      </c>
      <c r="AB712" s="217">
        <f t="shared" si="515"/>
        <v>1680</v>
      </c>
      <c r="AC712" s="217"/>
      <c r="AD712" s="217"/>
    </row>
    <row r="713" spans="1:30" s="118" customFormat="1" ht="20.25" hidden="1" customHeight="1" x14ac:dyDescent="0.25">
      <c r="A713" s="186" t="s">
        <v>349</v>
      </c>
      <c r="B713" s="186"/>
      <c r="C713" s="186"/>
      <c r="D713" s="202" t="s">
        <v>396</v>
      </c>
      <c r="E713" s="202" t="s">
        <v>397</v>
      </c>
      <c r="F713" s="204">
        <f t="shared" si="510"/>
        <v>3200</v>
      </c>
      <c r="G713" s="204">
        <f t="shared" si="511"/>
        <v>0</v>
      </c>
      <c r="H713" s="205">
        <f t="shared" si="512"/>
        <v>5160</v>
      </c>
      <c r="I713" s="128"/>
      <c r="J713" s="135"/>
      <c r="K713" s="135"/>
      <c r="L713" s="135">
        <v>3132</v>
      </c>
      <c r="M713" s="135"/>
      <c r="N713" s="136"/>
      <c r="O713" s="12" t="s">
        <v>41</v>
      </c>
      <c r="P713" s="131" t="s">
        <v>150</v>
      </c>
      <c r="Q713" s="137">
        <f>Q714+Q716</f>
        <v>1600</v>
      </c>
      <c r="R713" s="137">
        <f t="shared" ref="R713:AB713" si="516">R714+R716</f>
        <v>0</v>
      </c>
      <c r="S713" s="137">
        <f t="shared" si="516"/>
        <v>1600</v>
      </c>
      <c r="T713" s="137">
        <f t="shared" si="516"/>
        <v>0</v>
      </c>
      <c r="U713" s="137">
        <f t="shared" si="516"/>
        <v>0</v>
      </c>
      <c r="V713" s="137">
        <f t="shared" si="516"/>
        <v>0</v>
      </c>
      <c r="W713" s="137">
        <f t="shared" si="516"/>
        <v>0</v>
      </c>
      <c r="X713" s="137">
        <f t="shared" si="516"/>
        <v>0</v>
      </c>
      <c r="Y713" s="137">
        <f t="shared" si="516"/>
        <v>0</v>
      </c>
      <c r="Z713" s="137">
        <f t="shared" si="516"/>
        <v>1600</v>
      </c>
      <c r="AA713" s="137">
        <f t="shared" si="516"/>
        <v>1880</v>
      </c>
      <c r="AB713" s="137">
        <f t="shared" si="516"/>
        <v>1680</v>
      </c>
      <c r="AC713" s="137"/>
      <c r="AD713" s="137"/>
    </row>
    <row r="714" spans="1:30" s="118" customFormat="1" ht="20.25" hidden="1" customHeight="1" x14ac:dyDescent="0.25">
      <c r="A714" s="187" t="s">
        <v>349</v>
      </c>
      <c r="B714" s="187"/>
      <c r="C714" s="187"/>
      <c r="D714" s="187"/>
      <c r="E714" s="202" t="s">
        <v>397</v>
      </c>
      <c r="F714" s="204">
        <f t="shared" si="510"/>
        <v>3200</v>
      </c>
      <c r="G714" s="204">
        <f t="shared" si="511"/>
        <v>0</v>
      </c>
      <c r="H714" s="205">
        <f t="shared" si="512"/>
        <v>5160</v>
      </c>
      <c r="I714" s="128"/>
      <c r="J714" s="135"/>
      <c r="K714" s="135"/>
      <c r="L714" s="135"/>
      <c r="M714" s="198">
        <v>31321</v>
      </c>
      <c r="N714" s="199"/>
      <c r="O714" s="200" t="s">
        <v>41</v>
      </c>
      <c r="P714" s="199" t="s">
        <v>150</v>
      </c>
      <c r="Q714" s="201">
        <f t="shared" ref="Q714:AB714" si="517">Q715</f>
        <v>1600</v>
      </c>
      <c r="R714" s="201">
        <f t="shared" si="517"/>
        <v>0</v>
      </c>
      <c r="S714" s="201">
        <f t="shared" si="517"/>
        <v>1600</v>
      </c>
      <c r="T714" s="201">
        <f t="shared" si="517"/>
        <v>0</v>
      </c>
      <c r="U714" s="201">
        <f t="shared" si="517"/>
        <v>0</v>
      </c>
      <c r="V714" s="201">
        <f t="shared" si="517"/>
        <v>0</v>
      </c>
      <c r="W714" s="201">
        <f t="shared" si="517"/>
        <v>0</v>
      </c>
      <c r="X714" s="201">
        <f t="shared" si="517"/>
        <v>0</v>
      </c>
      <c r="Y714" s="201">
        <f t="shared" si="517"/>
        <v>0</v>
      </c>
      <c r="Z714" s="201">
        <f t="shared" si="517"/>
        <v>1600</v>
      </c>
      <c r="AA714" s="201">
        <f t="shared" si="517"/>
        <v>1880</v>
      </c>
      <c r="AB714" s="201">
        <f t="shared" si="517"/>
        <v>1680</v>
      </c>
      <c r="AC714" s="201"/>
      <c r="AD714" s="201"/>
    </row>
    <row r="715" spans="1:30" s="118" customFormat="1" ht="20.25" hidden="1" customHeight="1" x14ac:dyDescent="0.25">
      <c r="A715" s="186" t="s">
        <v>349</v>
      </c>
      <c r="B715" s="186"/>
      <c r="C715" s="186"/>
      <c r="D715" s="186"/>
      <c r="E715" s="186"/>
      <c r="F715" s="204">
        <f t="shared" si="510"/>
        <v>3200</v>
      </c>
      <c r="G715" s="204">
        <f t="shared" si="511"/>
        <v>0</v>
      </c>
      <c r="H715" s="205">
        <f t="shared" si="512"/>
        <v>5160</v>
      </c>
      <c r="I715" s="128"/>
      <c r="J715" s="135"/>
      <c r="K715" s="135"/>
      <c r="L715" s="135"/>
      <c r="M715" s="11"/>
      <c r="N715" s="175">
        <v>313210</v>
      </c>
      <c r="O715" s="176" t="s">
        <v>41</v>
      </c>
      <c r="P715" s="177" t="s">
        <v>150</v>
      </c>
      <c r="Q715" s="178">
        <v>1600</v>
      </c>
      <c r="R715" s="178">
        <f>S715-Q715</f>
        <v>0</v>
      </c>
      <c r="S715" s="178">
        <v>1600</v>
      </c>
      <c r="T715" s="178"/>
      <c r="U715" s="178"/>
      <c r="V715" s="178"/>
      <c r="W715" s="178"/>
      <c r="X715" s="178"/>
      <c r="Y715" s="178"/>
      <c r="Z715" s="178">
        <v>1600</v>
      </c>
      <c r="AA715" s="178">
        <v>1880</v>
      </c>
      <c r="AB715" s="178">
        <v>1680</v>
      </c>
      <c r="AC715" s="178"/>
      <c r="AD715" s="178"/>
    </row>
    <row r="716" spans="1:30" s="118" customFormat="1" ht="20.25" hidden="1" customHeight="1" x14ac:dyDescent="0.25">
      <c r="A716" s="187" t="s">
        <v>349</v>
      </c>
      <c r="B716" s="187"/>
      <c r="C716" s="187"/>
      <c r="D716" s="187"/>
      <c r="E716" s="202" t="s">
        <v>397</v>
      </c>
      <c r="F716" s="204">
        <f t="shared" si="510"/>
        <v>0</v>
      </c>
      <c r="G716" s="204">
        <f t="shared" si="511"/>
        <v>0</v>
      </c>
      <c r="H716" s="205">
        <f t="shared" si="512"/>
        <v>0</v>
      </c>
      <c r="I716" s="128"/>
      <c r="J716" s="135"/>
      <c r="K716" s="135"/>
      <c r="L716" s="135"/>
      <c r="M716" s="198">
        <v>31322</v>
      </c>
      <c r="N716" s="199"/>
      <c r="O716" s="200" t="s">
        <v>41</v>
      </c>
      <c r="P716" s="199" t="s">
        <v>270</v>
      </c>
      <c r="Q716" s="201">
        <f>+Q717</f>
        <v>0</v>
      </c>
      <c r="R716" s="201">
        <f t="shared" ref="R716:AD716" si="518">+R717</f>
        <v>0</v>
      </c>
      <c r="S716" s="201">
        <f t="shared" si="518"/>
        <v>0</v>
      </c>
      <c r="T716" s="201">
        <f t="shared" si="518"/>
        <v>0</v>
      </c>
      <c r="U716" s="201">
        <f t="shared" si="518"/>
        <v>0</v>
      </c>
      <c r="V716" s="201">
        <f t="shared" si="518"/>
        <v>0</v>
      </c>
      <c r="W716" s="201">
        <f t="shared" si="518"/>
        <v>0</v>
      </c>
      <c r="X716" s="201">
        <f t="shared" si="518"/>
        <v>0</v>
      </c>
      <c r="Y716" s="201">
        <f t="shared" si="518"/>
        <v>0</v>
      </c>
      <c r="Z716" s="201">
        <f t="shared" si="518"/>
        <v>0</v>
      </c>
      <c r="AA716" s="201">
        <f t="shared" si="518"/>
        <v>0</v>
      </c>
      <c r="AB716" s="201">
        <f t="shared" si="518"/>
        <v>0</v>
      </c>
      <c r="AC716" s="201">
        <f t="shared" si="518"/>
        <v>0</v>
      </c>
      <c r="AD716" s="201">
        <f t="shared" si="518"/>
        <v>0</v>
      </c>
    </row>
    <row r="717" spans="1:30" s="118" customFormat="1" ht="25.5" hidden="1" x14ac:dyDescent="0.25">
      <c r="A717" s="186" t="s">
        <v>349</v>
      </c>
      <c r="B717" s="186"/>
      <c r="C717" s="186"/>
      <c r="D717" s="186"/>
      <c r="E717" s="186"/>
      <c r="F717" s="204">
        <f t="shared" si="510"/>
        <v>0</v>
      </c>
      <c r="G717" s="204">
        <f t="shared" si="511"/>
        <v>0</v>
      </c>
      <c r="H717" s="205">
        <f t="shared" si="512"/>
        <v>0</v>
      </c>
      <c r="I717" s="128"/>
      <c r="J717" s="135"/>
      <c r="K717" s="135"/>
      <c r="L717" s="135"/>
      <c r="M717" s="11"/>
      <c r="N717" s="175">
        <v>313220</v>
      </c>
      <c r="O717" s="176" t="s">
        <v>41</v>
      </c>
      <c r="P717" s="177" t="s">
        <v>270</v>
      </c>
      <c r="Q717" s="178"/>
      <c r="R717" s="178"/>
      <c r="S717" s="178"/>
      <c r="T717" s="178"/>
      <c r="U717" s="178"/>
      <c r="V717" s="178"/>
      <c r="W717" s="178"/>
      <c r="X717" s="178"/>
      <c r="Y717" s="178"/>
      <c r="Z717" s="178"/>
      <c r="AA717" s="178">
        <f>+Q717</f>
        <v>0</v>
      </c>
      <c r="AB717" s="178"/>
      <c r="AC717" s="178"/>
      <c r="AD717" s="178"/>
    </row>
    <row r="718" spans="1:30" s="118" customFormat="1" ht="20.25" hidden="1" customHeight="1" x14ac:dyDescent="0.25">
      <c r="A718" s="186" t="s">
        <v>349</v>
      </c>
      <c r="B718" s="186"/>
      <c r="C718" s="186"/>
      <c r="D718" s="202" t="s">
        <v>396</v>
      </c>
      <c r="E718" s="202" t="s">
        <v>397</v>
      </c>
      <c r="F718" s="204">
        <f t="shared" si="510"/>
        <v>0</v>
      </c>
      <c r="G718" s="204">
        <f t="shared" si="511"/>
        <v>0</v>
      </c>
      <c r="H718" s="205">
        <f t="shared" si="512"/>
        <v>0</v>
      </c>
      <c r="I718" s="128"/>
      <c r="J718" s="135"/>
      <c r="K718" s="135"/>
      <c r="L718" s="135">
        <v>3133</v>
      </c>
      <c r="M718" s="135"/>
      <c r="N718" s="136"/>
      <c r="O718" s="12" t="s">
        <v>41</v>
      </c>
      <c r="P718" s="131" t="s">
        <v>271</v>
      </c>
      <c r="Q718" s="137">
        <f t="shared" ref="Q718:AD719" si="519">Q719</f>
        <v>0</v>
      </c>
      <c r="R718" s="137">
        <f t="shared" si="519"/>
        <v>0</v>
      </c>
      <c r="S718" s="137">
        <f t="shared" si="519"/>
        <v>0</v>
      </c>
      <c r="T718" s="137">
        <f t="shared" si="519"/>
        <v>0</v>
      </c>
      <c r="U718" s="137">
        <f t="shared" si="519"/>
        <v>0</v>
      </c>
      <c r="V718" s="137">
        <f t="shared" si="519"/>
        <v>0</v>
      </c>
      <c r="W718" s="137">
        <f t="shared" si="519"/>
        <v>0</v>
      </c>
      <c r="X718" s="137">
        <f t="shared" si="519"/>
        <v>0</v>
      </c>
      <c r="Y718" s="137">
        <f t="shared" si="519"/>
        <v>0</v>
      </c>
      <c r="Z718" s="137">
        <f t="shared" si="519"/>
        <v>0</v>
      </c>
      <c r="AA718" s="137">
        <f t="shared" si="519"/>
        <v>0</v>
      </c>
      <c r="AB718" s="137">
        <f t="shared" si="519"/>
        <v>0</v>
      </c>
      <c r="AC718" s="137">
        <f t="shared" si="519"/>
        <v>0</v>
      </c>
      <c r="AD718" s="137">
        <f t="shared" si="519"/>
        <v>0</v>
      </c>
    </row>
    <row r="719" spans="1:30" s="118" customFormat="1" ht="20.25" hidden="1" customHeight="1" x14ac:dyDescent="0.25">
      <c r="A719" s="187" t="s">
        <v>349</v>
      </c>
      <c r="B719" s="187"/>
      <c r="C719" s="187"/>
      <c r="D719" s="187"/>
      <c r="E719" s="202" t="s">
        <v>397</v>
      </c>
      <c r="F719" s="204">
        <f t="shared" si="510"/>
        <v>0</v>
      </c>
      <c r="G719" s="204">
        <f t="shared" si="511"/>
        <v>0</v>
      </c>
      <c r="H719" s="205">
        <f t="shared" si="512"/>
        <v>0</v>
      </c>
      <c r="I719" s="128"/>
      <c r="J719" s="135"/>
      <c r="K719" s="135"/>
      <c r="L719" s="135"/>
      <c r="M719" s="198">
        <v>31332</v>
      </c>
      <c r="N719" s="199"/>
      <c r="O719" s="200" t="s">
        <v>41</v>
      </c>
      <c r="P719" s="199" t="s">
        <v>271</v>
      </c>
      <c r="Q719" s="201">
        <f t="shared" si="519"/>
        <v>0</v>
      </c>
      <c r="R719" s="201">
        <f t="shared" si="519"/>
        <v>0</v>
      </c>
      <c r="S719" s="201">
        <f t="shared" si="519"/>
        <v>0</v>
      </c>
      <c r="T719" s="201">
        <f t="shared" si="519"/>
        <v>0</v>
      </c>
      <c r="U719" s="201">
        <f t="shared" si="519"/>
        <v>0</v>
      </c>
      <c r="V719" s="201">
        <f t="shared" si="519"/>
        <v>0</v>
      </c>
      <c r="W719" s="201">
        <f t="shared" si="519"/>
        <v>0</v>
      </c>
      <c r="X719" s="201">
        <f t="shared" si="519"/>
        <v>0</v>
      </c>
      <c r="Y719" s="201">
        <f t="shared" si="519"/>
        <v>0</v>
      </c>
      <c r="Z719" s="201">
        <f t="shared" si="519"/>
        <v>0</v>
      </c>
      <c r="AA719" s="201">
        <f t="shared" si="519"/>
        <v>0</v>
      </c>
      <c r="AB719" s="201">
        <f t="shared" si="519"/>
        <v>0</v>
      </c>
      <c r="AC719" s="201">
        <f t="shared" si="519"/>
        <v>0</v>
      </c>
      <c r="AD719" s="201">
        <f t="shared" si="519"/>
        <v>0</v>
      </c>
    </row>
    <row r="720" spans="1:30" s="118" customFormat="1" ht="20.25" hidden="1" customHeight="1" x14ac:dyDescent="0.25">
      <c r="A720" s="186" t="s">
        <v>349</v>
      </c>
      <c r="B720" s="186"/>
      <c r="C720" s="186"/>
      <c r="D720" s="186"/>
      <c r="E720" s="186"/>
      <c r="F720" s="204">
        <f t="shared" si="510"/>
        <v>0</v>
      </c>
      <c r="G720" s="204">
        <f t="shared" si="511"/>
        <v>0</v>
      </c>
      <c r="H720" s="205">
        <f t="shared" si="512"/>
        <v>0</v>
      </c>
      <c r="I720" s="128"/>
      <c r="J720" s="135"/>
      <c r="K720" s="135"/>
      <c r="L720" s="135"/>
      <c r="M720" s="11"/>
      <c r="N720" s="175">
        <v>313320</v>
      </c>
      <c r="O720" s="176" t="s">
        <v>41</v>
      </c>
      <c r="P720" s="177" t="s">
        <v>271</v>
      </c>
      <c r="Q720" s="178">
        <v>0</v>
      </c>
      <c r="R720" s="178">
        <f>S720-Q720</f>
        <v>0</v>
      </c>
      <c r="S720" s="178">
        <v>0</v>
      </c>
      <c r="T720" s="178"/>
      <c r="U720" s="178"/>
      <c r="V720" s="178"/>
      <c r="W720" s="178"/>
      <c r="X720" s="178"/>
      <c r="Y720" s="178"/>
      <c r="Z720" s="178"/>
      <c r="AA720" s="178">
        <f>+Q720</f>
        <v>0</v>
      </c>
      <c r="AB720" s="178"/>
      <c r="AC720" s="178"/>
      <c r="AD720" s="178"/>
    </row>
    <row r="721" spans="1:30" s="191" customFormat="1" ht="20.25" customHeight="1" x14ac:dyDescent="0.25">
      <c r="A721" s="187" t="s">
        <v>349</v>
      </c>
      <c r="B721" s="202" t="s">
        <v>362</v>
      </c>
      <c r="C721" s="202" t="s">
        <v>393</v>
      </c>
      <c r="D721" s="202" t="s">
        <v>396</v>
      </c>
      <c r="E721" s="202" t="s">
        <v>397</v>
      </c>
      <c r="F721" s="204">
        <f t="shared" si="510"/>
        <v>2300</v>
      </c>
      <c r="G721" s="204">
        <f t="shared" si="511"/>
        <v>0</v>
      </c>
      <c r="H721" s="205">
        <f t="shared" si="512"/>
        <v>5660</v>
      </c>
      <c r="I721" s="125"/>
      <c r="J721" s="125">
        <v>32</v>
      </c>
      <c r="K721" s="125"/>
      <c r="L721" s="125"/>
      <c r="M721" s="125"/>
      <c r="N721" s="125"/>
      <c r="O721" s="179" t="s">
        <v>41</v>
      </c>
      <c r="P721" s="189" t="s">
        <v>7</v>
      </c>
      <c r="Q721" s="190">
        <f t="shared" ref="Q721:AB721" si="520">Q722+Q743+Q767</f>
        <v>1150</v>
      </c>
      <c r="R721" s="190">
        <f t="shared" si="520"/>
        <v>0</v>
      </c>
      <c r="S721" s="190">
        <f t="shared" si="520"/>
        <v>1150</v>
      </c>
      <c r="T721" s="190">
        <f t="shared" si="520"/>
        <v>0</v>
      </c>
      <c r="U721" s="190">
        <f t="shared" si="520"/>
        <v>0</v>
      </c>
      <c r="V721" s="190">
        <f t="shared" si="520"/>
        <v>0</v>
      </c>
      <c r="W721" s="190">
        <f t="shared" si="520"/>
        <v>0</v>
      </c>
      <c r="X721" s="190">
        <f t="shared" si="520"/>
        <v>0</v>
      </c>
      <c r="Y721" s="190">
        <f t="shared" si="520"/>
        <v>0</v>
      </c>
      <c r="Z721" s="190">
        <f t="shared" si="520"/>
        <v>1150</v>
      </c>
      <c r="AA721" s="190">
        <f t="shared" si="520"/>
        <v>1150</v>
      </c>
      <c r="AB721" s="190">
        <f t="shared" si="520"/>
        <v>1120</v>
      </c>
      <c r="AC721" s="190">
        <v>1120</v>
      </c>
      <c r="AD721" s="190">
        <v>1120</v>
      </c>
    </row>
    <row r="722" spans="1:30" s="218" customFormat="1" ht="20.25" hidden="1" customHeight="1" x14ac:dyDescent="0.25">
      <c r="A722" s="192" t="s">
        <v>349</v>
      </c>
      <c r="B722" s="192"/>
      <c r="C722" s="219" t="s">
        <v>393</v>
      </c>
      <c r="D722" s="219" t="s">
        <v>396</v>
      </c>
      <c r="E722" s="219" t="s">
        <v>397</v>
      </c>
      <c r="F722" s="211">
        <f t="shared" si="510"/>
        <v>0</v>
      </c>
      <c r="G722" s="211">
        <f t="shared" si="511"/>
        <v>0</v>
      </c>
      <c r="H722" s="212">
        <f t="shared" si="512"/>
        <v>0</v>
      </c>
      <c r="I722" s="213"/>
      <c r="J722" s="214"/>
      <c r="K722" s="214">
        <v>321</v>
      </c>
      <c r="L722" s="214"/>
      <c r="M722" s="214"/>
      <c r="N722" s="215"/>
      <c r="O722" s="220" t="s">
        <v>41</v>
      </c>
      <c r="P722" s="216" t="s">
        <v>151</v>
      </c>
      <c r="Q722" s="217">
        <f>Q732+Q723+Q737</f>
        <v>0</v>
      </c>
      <c r="R722" s="217">
        <f t="shared" ref="R722:AB722" si="521">R732+R723+R737</f>
        <v>0</v>
      </c>
      <c r="S722" s="217">
        <f t="shared" si="521"/>
        <v>0</v>
      </c>
      <c r="T722" s="217">
        <f t="shared" si="521"/>
        <v>0</v>
      </c>
      <c r="U722" s="217">
        <f t="shared" si="521"/>
        <v>0</v>
      </c>
      <c r="V722" s="217">
        <f t="shared" si="521"/>
        <v>0</v>
      </c>
      <c r="W722" s="217">
        <f t="shared" si="521"/>
        <v>0</v>
      </c>
      <c r="X722" s="217">
        <f t="shared" si="521"/>
        <v>0</v>
      </c>
      <c r="Y722" s="217">
        <f t="shared" si="521"/>
        <v>0</v>
      </c>
      <c r="Z722" s="217">
        <f t="shared" si="521"/>
        <v>0</v>
      </c>
      <c r="AA722" s="217">
        <f t="shared" si="521"/>
        <v>0</v>
      </c>
      <c r="AB722" s="217">
        <f t="shared" si="521"/>
        <v>0</v>
      </c>
      <c r="AC722" s="217">
        <f t="shared" ref="AC722:AD722" si="522">AC732+AC723+AC737</f>
        <v>0</v>
      </c>
      <c r="AD722" s="217">
        <f t="shared" si="522"/>
        <v>0</v>
      </c>
    </row>
    <row r="723" spans="1:30" s="118" customFormat="1" ht="20.25" hidden="1" customHeight="1" x14ac:dyDescent="0.25">
      <c r="A723" s="186" t="s">
        <v>349</v>
      </c>
      <c r="B723" s="186"/>
      <c r="C723" s="186"/>
      <c r="D723" s="202" t="s">
        <v>396</v>
      </c>
      <c r="E723" s="202" t="s">
        <v>397</v>
      </c>
      <c r="F723" s="204">
        <f t="shared" si="510"/>
        <v>0</v>
      </c>
      <c r="G723" s="204">
        <f t="shared" si="511"/>
        <v>0</v>
      </c>
      <c r="H723" s="205">
        <f t="shared" si="512"/>
        <v>0</v>
      </c>
      <c r="I723" s="136"/>
      <c r="J723" s="135"/>
      <c r="K723" s="135"/>
      <c r="L723" s="135">
        <v>3211</v>
      </c>
      <c r="M723" s="135"/>
      <c r="N723" s="136"/>
      <c r="O723" s="12" t="s">
        <v>41</v>
      </c>
      <c r="P723" s="131" t="s">
        <v>152</v>
      </c>
      <c r="Q723" s="137">
        <f>+Q724+Q726+Q728+Q730</f>
        <v>0</v>
      </c>
      <c r="R723" s="137">
        <f t="shared" ref="R723:AB723" si="523">+R724+R726+R728+R730</f>
        <v>0</v>
      </c>
      <c r="S723" s="137">
        <f t="shared" si="523"/>
        <v>0</v>
      </c>
      <c r="T723" s="137">
        <f t="shared" si="523"/>
        <v>0</v>
      </c>
      <c r="U723" s="137">
        <f t="shared" si="523"/>
        <v>0</v>
      </c>
      <c r="V723" s="137">
        <f t="shared" si="523"/>
        <v>0</v>
      </c>
      <c r="W723" s="137">
        <f t="shared" si="523"/>
        <v>0</v>
      </c>
      <c r="X723" s="137">
        <f t="shared" si="523"/>
        <v>0</v>
      </c>
      <c r="Y723" s="137">
        <f t="shared" si="523"/>
        <v>0</v>
      </c>
      <c r="Z723" s="137">
        <f t="shared" si="523"/>
        <v>0</v>
      </c>
      <c r="AA723" s="137">
        <f t="shared" si="523"/>
        <v>0</v>
      </c>
      <c r="AB723" s="137">
        <f t="shared" si="523"/>
        <v>0</v>
      </c>
      <c r="AC723" s="137">
        <f t="shared" ref="AC723:AD723" si="524">+AC724+AC726+AC728+AC730</f>
        <v>0</v>
      </c>
      <c r="AD723" s="137">
        <f t="shared" si="524"/>
        <v>0</v>
      </c>
    </row>
    <row r="724" spans="1:30" s="118" customFormat="1" ht="20.25" hidden="1" customHeight="1" x14ac:dyDescent="0.25">
      <c r="A724" s="187" t="s">
        <v>349</v>
      </c>
      <c r="B724" s="187"/>
      <c r="C724" s="187"/>
      <c r="D724" s="187"/>
      <c r="E724" s="202" t="s">
        <v>397</v>
      </c>
      <c r="F724" s="204">
        <f t="shared" si="510"/>
        <v>0</v>
      </c>
      <c r="G724" s="204">
        <f t="shared" si="511"/>
        <v>0</v>
      </c>
      <c r="H724" s="205">
        <f t="shared" si="512"/>
        <v>0</v>
      </c>
      <c r="I724" s="128"/>
      <c r="J724" s="135"/>
      <c r="K724" s="135"/>
      <c r="L724" s="135"/>
      <c r="M724" s="198">
        <v>32111</v>
      </c>
      <c r="N724" s="199"/>
      <c r="O724" s="200" t="s">
        <v>41</v>
      </c>
      <c r="P724" s="199" t="s">
        <v>153</v>
      </c>
      <c r="Q724" s="201">
        <f>+Q725</f>
        <v>0</v>
      </c>
      <c r="R724" s="201">
        <f t="shared" ref="R724:AD724" si="525">+R725</f>
        <v>0</v>
      </c>
      <c r="S724" s="201">
        <f t="shared" si="525"/>
        <v>0</v>
      </c>
      <c r="T724" s="201">
        <f t="shared" si="525"/>
        <v>0</v>
      </c>
      <c r="U724" s="201">
        <f t="shared" si="525"/>
        <v>0</v>
      </c>
      <c r="V724" s="201">
        <f t="shared" si="525"/>
        <v>0</v>
      </c>
      <c r="W724" s="201">
        <f t="shared" si="525"/>
        <v>0</v>
      </c>
      <c r="X724" s="201">
        <f t="shared" si="525"/>
        <v>0</v>
      </c>
      <c r="Y724" s="201">
        <f t="shared" si="525"/>
        <v>0</v>
      </c>
      <c r="Z724" s="201">
        <f t="shared" si="525"/>
        <v>0</v>
      </c>
      <c r="AA724" s="201">
        <f t="shared" si="525"/>
        <v>0</v>
      </c>
      <c r="AB724" s="201">
        <f t="shared" si="525"/>
        <v>0</v>
      </c>
      <c r="AC724" s="201">
        <f t="shared" si="525"/>
        <v>0</v>
      </c>
      <c r="AD724" s="201">
        <f t="shared" si="525"/>
        <v>0</v>
      </c>
    </row>
    <row r="725" spans="1:30" s="118" customFormat="1" ht="20.25" hidden="1" customHeight="1" x14ac:dyDescent="0.25">
      <c r="A725" s="186" t="s">
        <v>349</v>
      </c>
      <c r="B725" s="186"/>
      <c r="C725" s="186"/>
      <c r="D725" s="186"/>
      <c r="E725" s="186"/>
      <c r="F725" s="204">
        <f t="shared" si="510"/>
        <v>0</v>
      </c>
      <c r="G725" s="204">
        <f t="shared" si="511"/>
        <v>0</v>
      </c>
      <c r="H725" s="205">
        <f t="shared" si="512"/>
        <v>0</v>
      </c>
      <c r="I725" s="136"/>
      <c r="J725" s="135"/>
      <c r="K725" s="135"/>
      <c r="L725" s="135"/>
      <c r="M725" s="11"/>
      <c r="N725" s="175">
        <v>321110</v>
      </c>
      <c r="O725" s="176" t="s">
        <v>41</v>
      </c>
      <c r="P725" s="177" t="s">
        <v>153</v>
      </c>
      <c r="Q725" s="178"/>
      <c r="R725" s="178"/>
      <c r="S725" s="178"/>
      <c r="T725" s="178"/>
      <c r="U725" s="178"/>
      <c r="V725" s="178"/>
      <c r="W725" s="178"/>
      <c r="X725" s="178"/>
      <c r="Y725" s="178"/>
      <c r="Z725" s="178"/>
      <c r="AA725" s="178">
        <f>+Q725</f>
        <v>0</v>
      </c>
      <c r="AB725" s="178"/>
      <c r="AC725" s="178"/>
      <c r="AD725" s="178"/>
    </row>
    <row r="726" spans="1:30" s="118" customFormat="1" ht="20.25" hidden="1" customHeight="1" x14ac:dyDescent="0.25">
      <c r="A726" s="187" t="s">
        <v>349</v>
      </c>
      <c r="B726" s="187"/>
      <c r="C726" s="187"/>
      <c r="D726" s="187"/>
      <c r="E726" s="202" t="s">
        <v>397</v>
      </c>
      <c r="F726" s="204">
        <f t="shared" si="510"/>
        <v>0</v>
      </c>
      <c r="G726" s="204">
        <f t="shared" si="511"/>
        <v>0</v>
      </c>
      <c r="H726" s="205">
        <f t="shared" si="512"/>
        <v>0</v>
      </c>
      <c r="I726" s="128"/>
      <c r="J726" s="135"/>
      <c r="K726" s="135"/>
      <c r="L726" s="135"/>
      <c r="M726" s="198">
        <v>32113</v>
      </c>
      <c r="N726" s="199"/>
      <c r="O726" s="200" t="s">
        <v>41</v>
      </c>
      <c r="P726" s="199" t="s">
        <v>154</v>
      </c>
      <c r="Q726" s="201">
        <f>+Q727</f>
        <v>0</v>
      </c>
      <c r="R726" s="201">
        <f t="shared" ref="R726:AD726" si="526">+R727</f>
        <v>0</v>
      </c>
      <c r="S726" s="201">
        <f t="shared" si="526"/>
        <v>0</v>
      </c>
      <c r="T726" s="201">
        <f t="shared" si="526"/>
        <v>0</v>
      </c>
      <c r="U726" s="201">
        <f t="shared" si="526"/>
        <v>0</v>
      </c>
      <c r="V726" s="201">
        <f t="shared" si="526"/>
        <v>0</v>
      </c>
      <c r="W726" s="201">
        <f t="shared" si="526"/>
        <v>0</v>
      </c>
      <c r="X726" s="201">
        <f t="shared" si="526"/>
        <v>0</v>
      </c>
      <c r="Y726" s="201">
        <f t="shared" si="526"/>
        <v>0</v>
      </c>
      <c r="Z726" s="201">
        <f t="shared" si="526"/>
        <v>0</v>
      </c>
      <c r="AA726" s="201">
        <f t="shared" si="526"/>
        <v>0</v>
      </c>
      <c r="AB726" s="201">
        <f t="shared" si="526"/>
        <v>0</v>
      </c>
      <c r="AC726" s="201">
        <f t="shared" si="526"/>
        <v>0</v>
      </c>
      <c r="AD726" s="201">
        <f t="shared" si="526"/>
        <v>0</v>
      </c>
    </row>
    <row r="727" spans="1:30" s="118" customFormat="1" ht="20.25" hidden="1" customHeight="1" x14ac:dyDescent="0.25">
      <c r="A727" s="186" t="s">
        <v>349</v>
      </c>
      <c r="B727" s="186"/>
      <c r="C727" s="186"/>
      <c r="D727" s="186"/>
      <c r="E727" s="186"/>
      <c r="F727" s="204">
        <f t="shared" si="510"/>
        <v>0</v>
      </c>
      <c r="G727" s="204">
        <f t="shared" si="511"/>
        <v>0</v>
      </c>
      <c r="H727" s="205">
        <f t="shared" si="512"/>
        <v>0</v>
      </c>
      <c r="I727" s="136"/>
      <c r="J727" s="135"/>
      <c r="K727" s="135"/>
      <c r="L727" s="135"/>
      <c r="M727" s="11"/>
      <c r="N727" s="175">
        <v>321130</v>
      </c>
      <c r="O727" s="176" t="s">
        <v>41</v>
      </c>
      <c r="P727" s="177" t="s">
        <v>154</v>
      </c>
      <c r="Q727" s="178"/>
      <c r="R727" s="178"/>
      <c r="S727" s="178"/>
      <c r="T727" s="178"/>
      <c r="U727" s="178"/>
      <c r="V727" s="178"/>
      <c r="W727" s="178"/>
      <c r="X727" s="178"/>
      <c r="Y727" s="178"/>
      <c r="Z727" s="178"/>
      <c r="AA727" s="178">
        <f>+Q727</f>
        <v>0</v>
      </c>
      <c r="AB727" s="178"/>
      <c r="AC727" s="178"/>
      <c r="AD727" s="178"/>
    </row>
    <row r="728" spans="1:30" s="118" customFormat="1" ht="20.25" hidden="1" customHeight="1" x14ac:dyDescent="0.25">
      <c r="A728" s="187" t="s">
        <v>349</v>
      </c>
      <c r="B728" s="187"/>
      <c r="C728" s="187"/>
      <c r="D728" s="187"/>
      <c r="E728" s="202" t="s">
        <v>397</v>
      </c>
      <c r="F728" s="204">
        <f t="shared" si="510"/>
        <v>0</v>
      </c>
      <c r="G728" s="204">
        <f t="shared" si="511"/>
        <v>0</v>
      </c>
      <c r="H728" s="205">
        <f t="shared" si="512"/>
        <v>0</v>
      </c>
      <c r="I728" s="128"/>
      <c r="J728" s="135"/>
      <c r="K728" s="135"/>
      <c r="L728" s="135"/>
      <c r="M728" s="198">
        <v>32115</v>
      </c>
      <c r="N728" s="199"/>
      <c r="O728" s="200" t="s">
        <v>41</v>
      </c>
      <c r="P728" s="199" t="s">
        <v>306</v>
      </c>
      <c r="Q728" s="201">
        <f>+Q729</f>
        <v>0</v>
      </c>
      <c r="R728" s="201">
        <f t="shared" ref="R728:AD728" si="527">+R729</f>
        <v>0</v>
      </c>
      <c r="S728" s="201">
        <f t="shared" si="527"/>
        <v>0</v>
      </c>
      <c r="T728" s="201">
        <f t="shared" si="527"/>
        <v>0</v>
      </c>
      <c r="U728" s="201">
        <f t="shared" si="527"/>
        <v>0</v>
      </c>
      <c r="V728" s="201">
        <f t="shared" si="527"/>
        <v>0</v>
      </c>
      <c r="W728" s="201">
        <f t="shared" si="527"/>
        <v>0</v>
      </c>
      <c r="X728" s="201">
        <f t="shared" si="527"/>
        <v>0</v>
      </c>
      <c r="Y728" s="201">
        <f t="shared" si="527"/>
        <v>0</v>
      </c>
      <c r="Z728" s="201">
        <f t="shared" si="527"/>
        <v>0</v>
      </c>
      <c r="AA728" s="201">
        <f t="shared" si="527"/>
        <v>0</v>
      </c>
      <c r="AB728" s="201">
        <f t="shared" si="527"/>
        <v>0</v>
      </c>
      <c r="AC728" s="201">
        <f t="shared" si="527"/>
        <v>0</v>
      </c>
      <c r="AD728" s="201">
        <f t="shared" si="527"/>
        <v>0</v>
      </c>
    </row>
    <row r="729" spans="1:30" s="118" customFormat="1" ht="20.25" hidden="1" customHeight="1" x14ac:dyDescent="0.25">
      <c r="A729" s="186" t="s">
        <v>349</v>
      </c>
      <c r="B729" s="186"/>
      <c r="C729" s="186"/>
      <c r="D729" s="186"/>
      <c r="E729" s="186"/>
      <c r="F729" s="204">
        <f t="shared" si="510"/>
        <v>0</v>
      </c>
      <c r="G729" s="204">
        <f t="shared" si="511"/>
        <v>0</v>
      </c>
      <c r="H729" s="205">
        <f t="shared" si="512"/>
        <v>0</v>
      </c>
      <c r="I729" s="136"/>
      <c r="J729" s="135"/>
      <c r="K729" s="135"/>
      <c r="L729" s="135"/>
      <c r="M729" s="11"/>
      <c r="N729" s="175">
        <v>321150</v>
      </c>
      <c r="O729" s="176" t="s">
        <v>41</v>
      </c>
      <c r="P729" s="177" t="s">
        <v>306</v>
      </c>
      <c r="Q729" s="178"/>
      <c r="R729" s="178"/>
      <c r="S729" s="178"/>
      <c r="T729" s="178"/>
      <c r="U729" s="178"/>
      <c r="V729" s="178"/>
      <c r="W729" s="178"/>
      <c r="X729" s="178"/>
      <c r="Y729" s="178"/>
      <c r="Z729" s="178"/>
      <c r="AA729" s="178">
        <f>+Q729</f>
        <v>0</v>
      </c>
      <c r="AB729" s="178"/>
      <c r="AC729" s="178"/>
      <c r="AD729" s="178"/>
    </row>
    <row r="730" spans="1:30" s="118" customFormat="1" ht="20.25" hidden="1" customHeight="1" x14ac:dyDescent="0.25">
      <c r="A730" s="187" t="s">
        <v>349</v>
      </c>
      <c r="B730" s="187"/>
      <c r="C730" s="187"/>
      <c r="D730" s="187"/>
      <c r="E730" s="202" t="s">
        <v>397</v>
      </c>
      <c r="F730" s="204">
        <f t="shared" si="510"/>
        <v>0</v>
      </c>
      <c r="G730" s="204">
        <f t="shared" si="511"/>
        <v>0</v>
      </c>
      <c r="H730" s="205">
        <f t="shared" si="512"/>
        <v>0</v>
      </c>
      <c r="I730" s="128"/>
      <c r="J730" s="135"/>
      <c r="K730" s="135"/>
      <c r="L730" s="135"/>
      <c r="M730" s="198">
        <v>32119</v>
      </c>
      <c r="N730" s="199"/>
      <c r="O730" s="200" t="s">
        <v>41</v>
      </c>
      <c r="P730" s="199" t="s">
        <v>156</v>
      </c>
      <c r="Q730" s="201">
        <f>+Q731</f>
        <v>0</v>
      </c>
      <c r="R730" s="201">
        <f t="shared" ref="R730:AD730" si="528">+R731</f>
        <v>0</v>
      </c>
      <c r="S730" s="201">
        <f t="shared" si="528"/>
        <v>0</v>
      </c>
      <c r="T730" s="201">
        <f t="shared" si="528"/>
        <v>0</v>
      </c>
      <c r="U730" s="201">
        <f t="shared" si="528"/>
        <v>0</v>
      </c>
      <c r="V730" s="201">
        <f t="shared" si="528"/>
        <v>0</v>
      </c>
      <c r="W730" s="201">
        <f t="shared" si="528"/>
        <v>0</v>
      </c>
      <c r="X730" s="201">
        <f t="shared" si="528"/>
        <v>0</v>
      </c>
      <c r="Y730" s="201">
        <f t="shared" si="528"/>
        <v>0</v>
      </c>
      <c r="Z730" s="201">
        <f t="shared" si="528"/>
        <v>0</v>
      </c>
      <c r="AA730" s="201">
        <f t="shared" si="528"/>
        <v>0</v>
      </c>
      <c r="AB730" s="201">
        <f t="shared" si="528"/>
        <v>0</v>
      </c>
      <c r="AC730" s="201">
        <f t="shared" si="528"/>
        <v>0</v>
      </c>
      <c r="AD730" s="201">
        <f t="shared" si="528"/>
        <v>0</v>
      </c>
    </row>
    <row r="731" spans="1:30" s="118" customFormat="1" ht="20.25" hidden="1" customHeight="1" x14ac:dyDescent="0.25">
      <c r="A731" s="186" t="s">
        <v>349</v>
      </c>
      <c r="B731" s="186"/>
      <c r="C731" s="186"/>
      <c r="D731" s="186"/>
      <c r="E731" s="186"/>
      <c r="F731" s="204">
        <f t="shared" si="510"/>
        <v>0</v>
      </c>
      <c r="G731" s="204">
        <f t="shared" si="511"/>
        <v>0</v>
      </c>
      <c r="H731" s="205">
        <f t="shared" si="512"/>
        <v>0</v>
      </c>
      <c r="I731" s="136"/>
      <c r="J731" s="135"/>
      <c r="K731" s="135"/>
      <c r="L731" s="135"/>
      <c r="M731" s="11"/>
      <c r="N731" s="175">
        <v>321190</v>
      </c>
      <c r="O731" s="176" t="s">
        <v>41</v>
      </c>
      <c r="P731" s="177" t="s">
        <v>156</v>
      </c>
      <c r="Q731" s="178"/>
      <c r="R731" s="178"/>
      <c r="S731" s="178"/>
      <c r="T731" s="178"/>
      <c r="U731" s="178"/>
      <c r="V731" s="178"/>
      <c r="W731" s="178"/>
      <c r="X731" s="178"/>
      <c r="Y731" s="178"/>
      <c r="Z731" s="178"/>
      <c r="AA731" s="178">
        <f>+Q731</f>
        <v>0</v>
      </c>
      <c r="AB731" s="178"/>
      <c r="AC731" s="178"/>
      <c r="AD731" s="178"/>
    </row>
    <row r="732" spans="1:30" s="118" customFormat="1" ht="20.25" hidden="1" customHeight="1" x14ac:dyDescent="0.25">
      <c r="A732" s="186" t="s">
        <v>349</v>
      </c>
      <c r="B732" s="186"/>
      <c r="C732" s="186"/>
      <c r="D732" s="202" t="s">
        <v>396</v>
      </c>
      <c r="E732" s="202" t="s">
        <v>397</v>
      </c>
      <c r="F732" s="204">
        <f t="shared" si="510"/>
        <v>0</v>
      </c>
      <c r="G732" s="204">
        <f t="shared" si="511"/>
        <v>0</v>
      </c>
      <c r="H732" s="205">
        <f t="shared" si="512"/>
        <v>0</v>
      </c>
      <c r="I732" s="136"/>
      <c r="J732" s="135"/>
      <c r="K732" s="135"/>
      <c r="L732" s="135">
        <v>3212</v>
      </c>
      <c r="M732" s="135"/>
      <c r="N732" s="136"/>
      <c r="O732" s="12" t="s">
        <v>41</v>
      </c>
      <c r="P732" s="131" t="s">
        <v>157</v>
      </c>
      <c r="Q732" s="137">
        <f>Q733+Q735</f>
        <v>0</v>
      </c>
      <c r="R732" s="137">
        <f t="shared" ref="R732:AB732" si="529">R733+R735</f>
        <v>0</v>
      </c>
      <c r="S732" s="137">
        <f t="shared" si="529"/>
        <v>0</v>
      </c>
      <c r="T732" s="137">
        <f t="shared" si="529"/>
        <v>0</v>
      </c>
      <c r="U732" s="137">
        <f t="shared" si="529"/>
        <v>0</v>
      </c>
      <c r="V732" s="137">
        <f t="shared" si="529"/>
        <v>0</v>
      </c>
      <c r="W732" s="137">
        <f t="shared" si="529"/>
        <v>0</v>
      </c>
      <c r="X732" s="137">
        <f t="shared" si="529"/>
        <v>0</v>
      </c>
      <c r="Y732" s="137">
        <f t="shared" si="529"/>
        <v>0</v>
      </c>
      <c r="Z732" s="137">
        <f t="shared" si="529"/>
        <v>0</v>
      </c>
      <c r="AA732" s="137">
        <f t="shared" si="529"/>
        <v>0</v>
      </c>
      <c r="AB732" s="137">
        <f t="shared" si="529"/>
        <v>0</v>
      </c>
      <c r="AC732" s="137">
        <f t="shared" ref="AC732:AD732" si="530">AC733+AC735</f>
        <v>0</v>
      </c>
      <c r="AD732" s="137">
        <f t="shared" si="530"/>
        <v>0</v>
      </c>
    </row>
    <row r="733" spans="1:30" s="118" customFormat="1" ht="20.25" hidden="1" customHeight="1" x14ac:dyDescent="0.25">
      <c r="A733" s="187" t="s">
        <v>349</v>
      </c>
      <c r="B733" s="187"/>
      <c r="C733" s="187"/>
      <c r="D733" s="187"/>
      <c r="E733" s="202" t="s">
        <v>397</v>
      </c>
      <c r="F733" s="204">
        <f t="shared" si="510"/>
        <v>0</v>
      </c>
      <c r="G733" s="204">
        <f t="shared" si="511"/>
        <v>0</v>
      </c>
      <c r="H733" s="205">
        <f t="shared" si="512"/>
        <v>0</v>
      </c>
      <c r="I733" s="128"/>
      <c r="J733" s="135"/>
      <c r="K733" s="135"/>
      <c r="L733" s="135"/>
      <c r="M733" s="198">
        <v>32121</v>
      </c>
      <c r="N733" s="199"/>
      <c r="O733" s="200" t="s">
        <v>41</v>
      </c>
      <c r="P733" s="199" t="s">
        <v>158</v>
      </c>
      <c r="Q733" s="201">
        <f t="shared" ref="Q733:AD733" si="531">Q734</f>
        <v>0</v>
      </c>
      <c r="R733" s="201">
        <f t="shared" si="531"/>
        <v>0</v>
      </c>
      <c r="S733" s="201">
        <f t="shared" si="531"/>
        <v>0</v>
      </c>
      <c r="T733" s="201">
        <f t="shared" si="531"/>
        <v>0</v>
      </c>
      <c r="U733" s="201">
        <f t="shared" si="531"/>
        <v>0</v>
      </c>
      <c r="V733" s="201">
        <f t="shared" si="531"/>
        <v>0</v>
      </c>
      <c r="W733" s="201">
        <f t="shared" si="531"/>
        <v>0</v>
      </c>
      <c r="X733" s="201">
        <f t="shared" si="531"/>
        <v>0</v>
      </c>
      <c r="Y733" s="201">
        <f t="shared" si="531"/>
        <v>0</v>
      </c>
      <c r="Z733" s="201">
        <f t="shared" si="531"/>
        <v>0</v>
      </c>
      <c r="AA733" s="201">
        <f t="shared" si="531"/>
        <v>0</v>
      </c>
      <c r="AB733" s="201">
        <f t="shared" si="531"/>
        <v>0</v>
      </c>
      <c r="AC733" s="201">
        <f t="shared" si="531"/>
        <v>0</v>
      </c>
      <c r="AD733" s="201">
        <f t="shared" si="531"/>
        <v>0</v>
      </c>
    </row>
    <row r="734" spans="1:30" s="118" customFormat="1" ht="20.25" hidden="1" customHeight="1" x14ac:dyDescent="0.25">
      <c r="A734" s="186" t="s">
        <v>349</v>
      </c>
      <c r="B734" s="186"/>
      <c r="C734" s="186"/>
      <c r="D734" s="186"/>
      <c r="E734" s="186"/>
      <c r="F734" s="204">
        <f t="shared" si="510"/>
        <v>0</v>
      </c>
      <c r="G734" s="204">
        <f t="shared" si="511"/>
        <v>0</v>
      </c>
      <c r="H734" s="205">
        <f t="shared" si="512"/>
        <v>0</v>
      </c>
      <c r="I734" s="136"/>
      <c r="J734" s="135"/>
      <c r="K734" s="135"/>
      <c r="L734" s="135"/>
      <c r="M734" s="11"/>
      <c r="N734" s="175">
        <v>321210</v>
      </c>
      <c r="O734" s="176" t="s">
        <v>41</v>
      </c>
      <c r="P734" s="177" t="s">
        <v>158</v>
      </c>
      <c r="Q734" s="178">
        <v>0</v>
      </c>
      <c r="R734" s="178">
        <v>0</v>
      </c>
      <c r="S734" s="178">
        <f>Q734+R734</f>
        <v>0</v>
      </c>
      <c r="T734" s="178"/>
      <c r="U734" s="178"/>
      <c r="V734" s="178"/>
      <c r="W734" s="178"/>
      <c r="X734" s="178"/>
      <c r="Y734" s="178"/>
      <c r="Z734" s="178"/>
      <c r="AA734" s="178">
        <f>+Q734</f>
        <v>0</v>
      </c>
      <c r="AB734" s="178"/>
      <c r="AC734" s="178"/>
      <c r="AD734" s="178"/>
    </row>
    <row r="735" spans="1:30" s="118" customFormat="1" ht="20.25" hidden="1" customHeight="1" x14ac:dyDescent="0.25">
      <c r="A735" s="187" t="s">
        <v>349</v>
      </c>
      <c r="B735" s="187"/>
      <c r="C735" s="187"/>
      <c r="D735" s="187"/>
      <c r="E735" s="202" t="s">
        <v>397</v>
      </c>
      <c r="F735" s="204">
        <f t="shared" si="510"/>
        <v>0</v>
      </c>
      <c r="G735" s="204">
        <f t="shared" si="511"/>
        <v>0</v>
      </c>
      <c r="H735" s="205">
        <f t="shared" si="512"/>
        <v>0</v>
      </c>
      <c r="I735" s="128"/>
      <c r="J735" s="135"/>
      <c r="K735" s="135"/>
      <c r="L735" s="135"/>
      <c r="M735" s="198">
        <v>32123</v>
      </c>
      <c r="N735" s="199"/>
      <c r="O735" s="200" t="s">
        <v>41</v>
      </c>
      <c r="P735" s="199" t="s">
        <v>159</v>
      </c>
      <c r="Q735" s="201">
        <f>+Q736</f>
        <v>0</v>
      </c>
      <c r="R735" s="201">
        <f t="shared" ref="R735:AD735" si="532">+R736</f>
        <v>0</v>
      </c>
      <c r="S735" s="201">
        <f t="shared" si="532"/>
        <v>0</v>
      </c>
      <c r="T735" s="201">
        <f t="shared" si="532"/>
        <v>0</v>
      </c>
      <c r="U735" s="201">
        <f t="shared" si="532"/>
        <v>0</v>
      </c>
      <c r="V735" s="201">
        <f t="shared" si="532"/>
        <v>0</v>
      </c>
      <c r="W735" s="201">
        <f t="shared" si="532"/>
        <v>0</v>
      </c>
      <c r="X735" s="201">
        <f t="shared" si="532"/>
        <v>0</v>
      </c>
      <c r="Y735" s="201">
        <f t="shared" si="532"/>
        <v>0</v>
      </c>
      <c r="Z735" s="201">
        <f t="shared" si="532"/>
        <v>0</v>
      </c>
      <c r="AA735" s="201">
        <f t="shared" si="532"/>
        <v>0</v>
      </c>
      <c r="AB735" s="201">
        <f t="shared" si="532"/>
        <v>0</v>
      </c>
      <c r="AC735" s="201">
        <f t="shared" si="532"/>
        <v>0</v>
      </c>
      <c r="AD735" s="201">
        <f t="shared" si="532"/>
        <v>0</v>
      </c>
    </row>
    <row r="736" spans="1:30" s="118" customFormat="1" ht="20.25" hidden="1" customHeight="1" x14ac:dyDescent="0.25">
      <c r="A736" s="186" t="s">
        <v>349</v>
      </c>
      <c r="B736" s="186"/>
      <c r="C736" s="186"/>
      <c r="D736" s="186"/>
      <c r="E736" s="186"/>
      <c r="F736" s="204">
        <f t="shared" si="510"/>
        <v>0</v>
      </c>
      <c r="G736" s="204">
        <f t="shared" si="511"/>
        <v>0</v>
      </c>
      <c r="H736" s="205">
        <f t="shared" si="512"/>
        <v>0</v>
      </c>
      <c r="I736" s="136"/>
      <c r="J736" s="135"/>
      <c r="K736" s="135"/>
      <c r="L736" s="135"/>
      <c r="M736" s="11"/>
      <c r="N736" s="175">
        <v>321230</v>
      </c>
      <c r="O736" s="176" t="s">
        <v>41</v>
      </c>
      <c r="P736" s="177" t="s">
        <v>159</v>
      </c>
      <c r="Q736" s="178"/>
      <c r="R736" s="178"/>
      <c r="S736" s="178"/>
      <c r="T736" s="178"/>
      <c r="U736" s="178"/>
      <c r="V736" s="178"/>
      <c r="W736" s="178"/>
      <c r="X736" s="178"/>
      <c r="Y736" s="178"/>
      <c r="Z736" s="178"/>
      <c r="AA736" s="178">
        <f>+Q736</f>
        <v>0</v>
      </c>
      <c r="AB736" s="178"/>
      <c r="AC736" s="178"/>
      <c r="AD736" s="178"/>
    </row>
    <row r="737" spans="1:30" s="118" customFormat="1" ht="20.25" hidden="1" customHeight="1" x14ac:dyDescent="0.25">
      <c r="A737" s="186" t="s">
        <v>349</v>
      </c>
      <c r="B737" s="186"/>
      <c r="C737" s="186"/>
      <c r="D737" s="202" t="s">
        <v>396</v>
      </c>
      <c r="E737" s="202" t="s">
        <v>397</v>
      </c>
      <c r="F737" s="204">
        <f t="shared" si="510"/>
        <v>0</v>
      </c>
      <c r="G737" s="204">
        <f t="shared" si="511"/>
        <v>0</v>
      </c>
      <c r="H737" s="205">
        <f t="shared" si="512"/>
        <v>0</v>
      </c>
      <c r="I737" s="136"/>
      <c r="J737" s="135"/>
      <c r="K737" s="135"/>
      <c r="L737" s="135">
        <v>3213</v>
      </c>
      <c r="M737" s="135"/>
      <c r="N737" s="136"/>
      <c r="O737" s="12" t="s">
        <v>41</v>
      </c>
      <c r="P737" s="131" t="s">
        <v>160</v>
      </c>
      <c r="Q737" s="137">
        <f>+Q738+Q741</f>
        <v>0</v>
      </c>
      <c r="R737" s="137">
        <f t="shared" ref="R737:AB737" si="533">+R738+R741</f>
        <v>0</v>
      </c>
      <c r="S737" s="137">
        <f t="shared" si="533"/>
        <v>0</v>
      </c>
      <c r="T737" s="137">
        <f t="shared" si="533"/>
        <v>0</v>
      </c>
      <c r="U737" s="137">
        <f t="shared" si="533"/>
        <v>0</v>
      </c>
      <c r="V737" s="137">
        <f t="shared" si="533"/>
        <v>0</v>
      </c>
      <c r="W737" s="137">
        <f t="shared" si="533"/>
        <v>0</v>
      </c>
      <c r="X737" s="137">
        <f t="shared" si="533"/>
        <v>0</v>
      </c>
      <c r="Y737" s="137">
        <f t="shared" si="533"/>
        <v>0</v>
      </c>
      <c r="Z737" s="137">
        <f t="shared" si="533"/>
        <v>0</v>
      </c>
      <c r="AA737" s="137">
        <f t="shared" si="533"/>
        <v>0</v>
      </c>
      <c r="AB737" s="137">
        <f t="shared" si="533"/>
        <v>0</v>
      </c>
      <c r="AC737" s="137">
        <f t="shared" ref="AC737:AD737" si="534">+AC738+AC741</f>
        <v>0</v>
      </c>
      <c r="AD737" s="137">
        <f t="shared" si="534"/>
        <v>0</v>
      </c>
    </row>
    <row r="738" spans="1:30" s="118" customFormat="1" ht="20.25" hidden="1" customHeight="1" x14ac:dyDescent="0.25">
      <c r="A738" s="187" t="s">
        <v>349</v>
      </c>
      <c r="B738" s="187"/>
      <c r="C738" s="187"/>
      <c r="D738" s="187"/>
      <c r="E738" s="202" t="s">
        <v>397</v>
      </c>
      <c r="F738" s="204">
        <f t="shared" si="510"/>
        <v>0</v>
      </c>
      <c r="G738" s="204">
        <f t="shared" si="511"/>
        <v>0</v>
      </c>
      <c r="H738" s="205">
        <f t="shared" si="512"/>
        <v>0</v>
      </c>
      <c r="I738" s="128"/>
      <c r="J738" s="135"/>
      <c r="K738" s="135"/>
      <c r="L738" s="135"/>
      <c r="M738" s="198">
        <v>32131</v>
      </c>
      <c r="N738" s="199"/>
      <c r="O738" s="200" t="s">
        <v>41</v>
      </c>
      <c r="P738" s="199" t="s">
        <v>161</v>
      </c>
      <c r="Q738" s="201">
        <f>+Q739+Q740</f>
        <v>0</v>
      </c>
      <c r="R738" s="201">
        <f t="shared" ref="R738:AB738" si="535">+R739+R740</f>
        <v>0</v>
      </c>
      <c r="S738" s="201">
        <f t="shared" si="535"/>
        <v>0</v>
      </c>
      <c r="T738" s="201">
        <f t="shared" si="535"/>
        <v>0</v>
      </c>
      <c r="U738" s="201">
        <f t="shared" si="535"/>
        <v>0</v>
      </c>
      <c r="V738" s="201">
        <f t="shared" si="535"/>
        <v>0</v>
      </c>
      <c r="W738" s="201">
        <f t="shared" si="535"/>
        <v>0</v>
      </c>
      <c r="X738" s="201">
        <f t="shared" si="535"/>
        <v>0</v>
      </c>
      <c r="Y738" s="201">
        <f t="shared" si="535"/>
        <v>0</v>
      </c>
      <c r="Z738" s="201">
        <f t="shared" si="535"/>
        <v>0</v>
      </c>
      <c r="AA738" s="201">
        <f t="shared" si="535"/>
        <v>0</v>
      </c>
      <c r="AB738" s="201">
        <f t="shared" si="535"/>
        <v>0</v>
      </c>
      <c r="AC738" s="201">
        <f t="shared" ref="AC738:AD738" si="536">+AC739+AC740</f>
        <v>0</v>
      </c>
      <c r="AD738" s="201">
        <f t="shared" si="536"/>
        <v>0</v>
      </c>
    </row>
    <row r="739" spans="1:30" s="118" customFormat="1" ht="20.25" hidden="1" customHeight="1" x14ac:dyDescent="0.25">
      <c r="A739" s="186" t="s">
        <v>349</v>
      </c>
      <c r="B739" s="186"/>
      <c r="C739" s="186"/>
      <c r="D739" s="186"/>
      <c r="E739" s="186"/>
      <c r="F739" s="204">
        <f t="shared" si="510"/>
        <v>0</v>
      </c>
      <c r="G739" s="204">
        <f t="shared" si="511"/>
        <v>0</v>
      </c>
      <c r="H739" s="205">
        <f t="shared" si="512"/>
        <v>0</v>
      </c>
      <c r="I739" s="136"/>
      <c r="J739" s="135"/>
      <c r="K739" s="135"/>
      <c r="L739" s="135"/>
      <c r="M739" s="11"/>
      <c r="N739" s="175">
        <v>321310</v>
      </c>
      <c r="O739" s="176" t="s">
        <v>41</v>
      </c>
      <c r="P739" s="177" t="s">
        <v>162</v>
      </c>
      <c r="Q739" s="178"/>
      <c r="R739" s="178"/>
      <c r="S739" s="178"/>
      <c r="T739" s="178"/>
      <c r="U739" s="178"/>
      <c r="V739" s="178"/>
      <c r="W739" s="178"/>
      <c r="X739" s="178"/>
      <c r="Y739" s="178"/>
      <c r="Z739" s="178"/>
      <c r="AA739" s="178">
        <f t="shared" ref="AA739:AA740" si="537">+Q739</f>
        <v>0</v>
      </c>
      <c r="AB739" s="178"/>
      <c r="AC739" s="178"/>
      <c r="AD739" s="178"/>
    </row>
    <row r="740" spans="1:30" s="118" customFormat="1" ht="20.25" hidden="1" customHeight="1" x14ac:dyDescent="0.25">
      <c r="A740" s="186" t="s">
        <v>349</v>
      </c>
      <c r="B740" s="186"/>
      <c r="C740" s="186"/>
      <c r="D740" s="186"/>
      <c r="E740" s="186"/>
      <c r="F740" s="204">
        <f t="shared" si="510"/>
        <v>0</v>
      </c>
      <c r="G740" s="204">
        <f t="shared" si="511"/>
        <v>0</v>
      </c>
      <c r="H740" s="205">
        <f t="shared" si="512"/>
        <v>0</v>
      </c>
      <c r="I740" s="136"/>
      <c r="J740" s="135"/>
      <c r="K740" s="135"/>
      <c r="L740" s="135"/>
      <c r="M740" s="11"/>
      <c r="N740" s="175">
        <v>321311</v>
      </c>
      <c r="O740" s="176" t="s">
        <v>41</v>
      </c>
      <c r="P740" s="177" t="s">
        <v>163</v>
      </c>
      <c r="Q740" s="178"/>
      <c r="R740" s="178"/>
      <c r="S740" s="178"/>
      <c r="T740" s="178"/>
      <c r="U740" s="178"/>
      <c r="V740" s="178"/>
      <c r="W740" s="178"/>
      <c r="X740" s="178"/>
      <c r="Y740" s="178"/>
      <c r="Z740" s="178"/>
      <c r="AA740" s="178">
        <f t="shared" si="537"/>
        <v>0</v>
      </c>
      <c r="AB740" s="178"/>
      <c r="AC740" s="178"/>
      <c r="AD740" s="178"/>
    </row>
    <row r="741" spans="1:30" s="118" customFormat="1" ht="20.25" hidden="1" customHeight="1" x14ac:dyDescent="0.25">
      <c r="A741" s="187" t="s">
        <v>349</v>
      </c>
      <c r="B741" s="187"/>
      <c r="C741" s="187"/>
      <c r="D741" s="187"/>
      <c r="E741" s="202" t="s">
        <v>397</v>
      </c>
      <c r="F741" s="204">
        <f t="shared" si="510"/>
        <v>0</v>
      </c>
      <c r="G741" s="204">
        <f t="shared" si="511"/>
        <v>0</v>
      </c>
      <c r="H741" s="205">
        <f t="shared" si="512"/>
        <v>0</v>
      </c>
      <c r="I741" s="128"/>
      <c r="J741" s="135"/>
      <c r="K741" s="135"/>
      <c r="L741" s="135"/>
      <c r="M741" s="198">
        <v>32132</v>
      </c>
      <c r="N741" s="199"/>
      <c r="O741" s="200" t="s">
        <v>41</v>
      </c>
      <c r="P741" s="199" t="s">
        <v>164</v>
      </c>
      <c r="Q741" s="201">
        <f>+Q742</f>
        <v>0</v>
      </c>
      <c r="R741" s="201">
        <f t="shared" ref="R741:AD741" si="538">+R742</f>
        <v>0</v>
      </c>
      <c r="S741" s="201">
        <f t="shared" si="538"/>
        <v>0</v>
      </c>
      <c r="T741" s="201">
        <f t="shared" si="538"/>
        <v>0</v>
      </c>
      <c r="U741" s="201">
        <f t="shared" si="538"/>
        <v>0</v>
      </c>
      <c r="V741" s="201">
        <f t="shared" si="538"/>
        <v>0</v>
      </c>
      <c r="W741" s="201">
        <f t="shared" si="538"/>
        <v>0</v>
      </c>
      <c r="X741" s="201">
        <f t="shared" si="538"/>
        <v>0</v>
      </c>
      <c r="Y741" s="201">
        <f t="shared" si="538"/>
        <v>0</v>
      </c>
      <c r="Z741" s="201">
        <f t="shared" si="538"/>
        <v>0</v>
      </c>
      <c r="AA741" s="201">
        <f t="shared" si="538"/>
        <v>0</v>
      </c>
      <c r="AB741" s="201">
        <f t="shared" si="538"/>
        <v>0</v>
      </c>
      <c r="AC741" s="201">
        <f t="shared" si="538"/>
        <v>0</v>
      </c>
      <c r="AD741" s="201">
        <f t="shared" si="538"/>
        <v>0</v>
      </c>
    </row>
    <row r="742" spans="1:30" s="118" customFormat="1" ht="20.25" hidden="1" customHeight="1" x14ac:dyDescent="0.25">
      <c r="A742" s="186" t="s">
        <v>349</v>
      </c>
      <c r="B742" s="186"/>
      <c r="C742" s="186"/>
      <c r="D742" s="186"/>
      <c r="E742" s="186"/>
      <c r="F742" s="204">
        <f t="shared" si="510"/>
        <v>0</v>
      </c>
      <c r="G742" s="204">
        <f t="shared" si="511"/>
        <v>0</v>
      </c>
      <c r="H742" s="205">
        <f t="shared" si="512"/>
        <v>0</v>
      </c>
      <c r="I742" s="136"/>
      <c r="J742" s="135"/>
      <c r="K742" s="135"/>
      <c r="L742" s="135"/>
      <c r="M742" s="11"/>
      <c r="N742" s="175">
        <v>321320</v>
      </c>
      <c r="O742" s="176" t="s">
        <v>41</v>
      </c>
      <c r="P742" s="177" t="s">
        <v>164</v>
      </c>
      <c r="Q742" s="178"/>
      <c r="R742" s="178"/>
      <c r="S742" s="178"/>
      <c r="T742" s="178"/>
      <c r="U742" s="178"/>
      <c r="V742" s="178"/>
      <c r="W742" s="178"/>
      <c r="X742" s="178"/>
      <c r="Y742" s="178"/>
      <c r="Z742" s="178"/>
      <c r="AA742" s="178">
        <f>+Q742</f>
        <v>0</v>
      </c>
      <c r="AB742" s="178"/>
      <c r="AC742" s="178"/>
      <c r="AD742" s="178"/>
    </row>
    <row r="743" spans="1:30" s="218" customFormat="1" ht="20.25" hidden="1" customHeight="1" x14ac:dyDescent="0.25">
      <c r="A743" s="192" t="s">
        <v>349</v>
      </c>
      <c r="B743" s="192"/>
      <c r="C743" s="219" t="s">
        <v>393</v>
      </c>
      <c r="D743" s="219" t="s">
        <v>396</v>
      </c>
      <c r="E743" s="219" t="s">
        <v>397</v>
      </c>
      <c r="F743" s="211">
        <f t="shared" si="510"/>
        <v>1500</v>
      </c>
      <c r="G743" s="211">
        <f t="shared" si="511"/>
        <v>0</v>
      </c>
      <c r="H743" s="212">
        <f t="shared" si="512"/>
        <v>2220</v>
      </c>
      <c r="I743" s="213"/>
      <c r="J743" s="214"/>
      <c r="K743" s="214">
        <v>322</v>
      </c>
      <c r="L743" s="214"/>
      <c r="M743" s="214"/>
      <c r="N743" s="215"/>
      <c r="O743" s="220" t="s">
        <v>41</v>
      </c>
      <c r="P743" s="216" t="s">
        <v>165</v>
      </c>
      <c r="Q743" s="217">
        <f t="shared" ref="Q743:AB743" si="539">Q744+Q754+Q759</f>
        <v>750</v>
      </c>
      <c r="R743" s="217">
        <f t="shared" si="539"/>
        <v>0</v>
      </c>
      <c r="S743" s="217">
        <f t="shared" si="539"/>
        <v>750</v>
      </c>
      <c r="T743" s="217">
        <f t="shared" si="539"/>
        <v>0</v>
      </c>
      <c r="U743" s="217">
        <f t="shared" si="539"/>
        <v>0</v>
      </c>
      <c r="V743" s="217">
        <f t="shared" si="539"/>
        <v>0</v>
      </c>
      <c r="W743" s="217">
        <f t="shared" si="539"/>
        <v>0</v>
      </c>
      <c r="X743" s="217">
        <f t="shared" si="539"/>
        <v>0</v>
      </c>
      <c r="Y743" s="217">
        <f t="shared" si="539"/>
        <v>0</v>
      </c>
      <c r="Z743" s="217">
        <f t="shared" si="539"/>
        <v>750</v>
      </c>
      <c r="AA743" s="217">
        <f t="shared" si="539"/>
        <v>750</v>
      </c>
      <c r="AB743" s="217">
        <f t="shared" si="539"/>
        <v>720</v>
      </c>
      <c r="AC743" s="217"/>
      <c r="AD743" s="217"/>
    </row>
    <row r="744" spans="1:30" s="118" customFormat="1" ht="20.25" hidden="1" customHeight="1" x14ac:dyDescent="0.25">
      <c r="A744" s="186" t="s">
        <v>349</v>
      </c>
      <c r="B744" s="186"/>
      <c r="C744" s="186"/>
      <c r="D744" s="202" t="s">
        <v>396</v>
      </c>
      <c r="E744" s="202" t="s">
        <v>397</v>
      </c>
      <c r="F744" s="204">
        <f t="shared" si="510"/>
        <v>220</v>
      </c>
      <c r="G744" s="204">
        <f t="shared" si="511"/>
        <v>0</v>
      </c>
      <c r="H744" s="205">
        <f t="shared" si="512"/>
        <v>340</v>
      </c>
      <c r="I744" s="136"/>
      <c r="J744" s="135"/>
      <c r="K744" s="135"/>
      <c r="L744" s="135">
        <v>3221</v>
      </c>
      <c r="M744" s="135"/>
      <c r="N744" s="136"/>
      <c r="O744" s="12" t="s">
        <v>41</v>
      </c>
      <c r="P744" s="131" t="s">
        <v>166</v>
      </c>
      <c r="Q744" s="137">
        <f>Q752+Q745+Q748+Q750</f>
        <v>110</v>
      </c>
      <c r="R744" s="137">
        <f t="shared" ref="R744:AB744" si="540">R752+R745+R748+R750</f>
        <v>0</v>
      </c>
      <c r="S744" s="137">
        <f t="shared" si="540"/>
        <v>110</v>
      </c>
      <c r="T744" s="137">
        <f t="shared" si="540"/>
        <v>0</v>
      </c>
      <c r="U744" s="137">
        <f t="shared" si="540"/>
        <v>0</v>
      </c>
      <c r="V744" s="137">
        <f t="shared" si="540"/>
        <v>0</v>
      </c>
      <c r="W744" s="137">
        <f t="shared" si="540"/>
        <v>0</v>
      </c>
      <c r="X744" s="137">
        <f t="shared" si="540"/>
        <v>0</v>
      </c>
      <c r="Y744" s="137">
        <f t="shared" si="540"/>
        <v>0</v>
      </c>
      <c r="Z744" s="137">
        <f t="shared" si="540"/>
        <v>110</v>
      </c>
      <c r="AA744" s="137">
        <f t="shared" si="540"/>
        <v>110</v>
      </c>
      <c r="AB744" s="137">
        <f t="shared" si="540"/>
        <v>120</v>
      </c>
      <c r="AC744" s="137"/>
      <c r="AD744" s="137"/>
    </row>
    <row r="745" spans="1:30" s="118" customFormat="1" ht="20.25" hidden="1" customHeight="1" x14ac:dyDescent="0.25">
      <c r="A745" s="187" t="s">
        <v>349</v>
      </c>
      <c r="B745" s="187"/>
      <c r="C745" s="187"/>
      <c r="D745" s="187"/>
      <c r="E745" s="202" t="s">
        <v>397</v>
      </c>
      <c r="F745" s="204">
        <f t="shared" si="510"/>
        <v>140</v>
      </c>
      <c r="G745" s="204">
        <f t="shared" si="511"/>
        <v>0</v>
      </c>
      <c r="H745" s="205">
        <f t="shared" si="512"/>
        <v>210</v>
      </c>
      <c r="I745" s="128"/>
      <c r="J745" s="135"/>
      <c r="K745" s="135"/>
      <c r="L745" s="135"/>
      <c r="M745" s="198">
        <v>32211</v>
      </c>
      <c r="N745" s="199"/>
      <c r="O745" s="200" t="s">
        <v>41</v>
      </c>
      <c r="P745" s="199" t="s">
        <v>307</v>
      </c>
      <c r="Q745" s="201">
        <f>+Q746+Q747</f>
        <v>70</v>
      </c>
      <c r="R745" s="201">
        <f t="shared" ref="R745:AB745" si="541">+R746+R747</f>
        <v>0</v>
      </c>
      <c r="S745" s="201">
        <f t="shared" si="541"/>
        <v>70</v>
      </c>
      <c r="T745" s="201">
        <f t="shared" si="541"/>
        <v>0</v>
      </c>
      <c r="U745" s="201">
        <f t="shared" si="541"/>
        <v>0</v>
      </c>
      <c r="V745" s="201">
        <f t="shared" si="541"/>
        <v>0</v>
      </c>
      <c r="W745" s="201">
        <f t="shared" si="541"/>
        <v>0</v>
      </c>
      <c r="X745" s="201">
        <f t="shared" si="541"/>
        <v>0</v>
      </c>
      <c r="Y745" s="201">
        <f t="shared" si="541"/>
        <v>0</v>
      </c>
      <c r="Z745" s="201">
        <f t="shared" si="541"/>
        <v>70</v>
      </c>
      <c r="AA745" s="201">
        <f t="shared" si="541"/>
        <v>70</v>
      </c>
      <c r="AB745" s="201">
        <f t="shared" si="541"/>
        <v>70</v>
      </c>
      <c r="AC745" s="201"/>
      <c r="AD745" s="201"/>
    </row>
    <row r="746" spans="1:30" s="118" customFormat="1" ht="20.25" hidden="1" customHeight="1" x14ac:dyDescent="0.25">
      <c r="A746" s="186" t="s">
        <v>349</v>
      </c>
      <c r="B746" s="186"/>
      <c r="C746" s="186"/>
      <c r="D746" s="186"/>
      <c r="E746" s="186"/>
      <c r="F746" s="204">
        <f t="shared" si="510"/>
        <v>80</v>
      </c>
      <c r="G746" s="204">
        <f t="shared" si="511"/>
        <v>0</v>
      </c>
      <c r="H746" s="205">
        <f t="shared" si="512"/>
        <v>120</v>
      </c>
      <c r="I746" s="136"/>
      <c r="J746" s="135"/>
      <c r="K746" s="135"/>
      <c r="L746" s="135"/>
      <c r="M746" s="11"/>
      <c r="N746" s="175">
        <v>322110</v>
      </c>
      <c r="O746" s="176" t="s">
        <v>41</v>
      </c>
      <c r="P746" s="177" t="s">
        <v>307</v>
      </c>
      <c r="Q746" s="178">
        <v>40</v>
      </c>
      <c r="R746" s="178">
        <f>S746-Q746</f>
        <v>0</v>
      </c>
      <c r="S746" s="178">
        <v>40</v>
      </c>
      <c r="T746" s="178"/>
      <c r="U746" s="178"/>
      <c r="V746" s="178"/>
      <c r="W746" s="178"/>
      <c r="X746" s="178"/>
      <c r="Y746" s="178"/>
      <c r="Z746" s="178">
        <v>40</v>
      </c>
      <c r="AA746" s="178">
        <f t="shared" ref="AA746:AA747" si="542">+Q746</f>
        <v>40</v>
      </c>
      <c r="AB746" s="178">
        <v>40</v>
      </c>
      <c r="AC746" s="178"/>
      <c r="AD746" s="178"/>
    </row>
    <row r="747" spans="1:30" s="118" customFormat="1" ht="20.25" hidden="1" customHeight="1" x14ac:dyDescent="0.25">
      <c r="A747" s="186" t="s">
        <v>349</v>
      </c>
      <c r="B747" s="186"/>
      <c r="C747" s="186"/>
      <c r="D747" s="186"/>
      <c r="E747" s="186"/>
      <c r="F747" s="204">
        <f t="shared" si="510"/>
        <v>60</v>
      </c>
      <c r="G747" s="204">
        <f t="shared" si="511"/>
        <v>0</v>
      </c>
      <c r="H747" s="205">
        <f t="shared" si="512"/>
        <v>90</v>
      </c>
      <c r="I747" s="136"/>
      <c r="J747" s="135"/>
      <c r="K747" s="135"/>
      <c r="L747" s="135"/>
      <c r="M747" s="11"/>
      <c r="N747" s="175">
        <v>322111</v>
      </c>
      <c r="O747" s="176" t="s">
        <v>41</v>
      </c>
      <c r="P747" s="177" t="s">
        <v>169</v>
      </c>
      <c r="Q747" s="178">
        <v>30</v>
      </c>
      <c r="R747" s="178">
        <f>S747-Q747</f>
        <v>0</v>
      </c>
      <c r="S747" s="178">
        <v>30</v>
      </c>
      <c r="T747" s="178"/>
      <c r="U747" s="178"/>
      <c r="V747" s="178"/>
      <c r="W747" s="178"/>
      <c r="X747" s="178"/>
      <c r="Y747" s="178"/>
      <c r="Z747" s="178">
        <v>30</v>
      </c>
      <c r="AA747" s="178">
        <f t="shared" si="542"/>
        <v>30</v>
      </c>
      <c r="AB747" s="178">
        <v>30</v>
      </c>
      <c r="AC747" s="178"/>
      <c r="AD747" s="178"/>
    </row>
    <row r="748" spans="1:30" s="118" customFormat="1" ht="20.25" hidden="1" customHeight="1" x14ac:dyDescent="0.25">
      <c r="A748" s="187" t="s">
        <v>349</v>
      </c>
      <c r="B748" s="187"/>
      <c r="C748" s="187"/>
      <c r="D748" s="187"/>
      <c r="E748" s="202" t="s">
        <v>397</v>
      </c>
      <c r="F748" s="204">
        <f t="shared" si="510"/>
        <v>0</v>
      </c>
      <c r="G748" s="204">
        <f t="shared" si="511"/>
        <v>0</v>
      </c>
      <c r="H748" s="205">
        <f t="shared" si="512"/>
        <v>0</v>
      </c>
      <c r="I748" s="128"/>
      <c r="J748" s="135"/>
      <c r="K748" s="135"/>
      <c r="L748" s="135"/>
      <c r="M748" s="198">
        <v>32212</v>
      </c>
      <c r="N748" s="199"/>
      <c r="O748" s="200" t="s">
        <v>41</v>
      </c>
      <c r="P748" s="199" t="s">
        <v>166</v>
      </c>
      <c r="Q748" s="201">
        <f>+Q749</f>
        <v>0</v>
      </c>
      <c r="R748" s="201">
        <f t="shared" ref="R748:AB748" si="543">+R749</f>
        <v>0</v>
      </c>
      <c r="S748" s="201">
        <f t="shared" si="543"/>
        <v>0</v>
      </c>
      <c r="T748" s="201">
        <f t="shared" si="543"/>
        <v>0</v>
      </c>
      <c r="U748" s="201">
        <f t="shared" si="543"/>
        <v>0</v>
      </c>
      <c r="V748" s="201">
        <f t="shared" si="543"/>
        <v>0</v>
      </c>
      <c r="W748" s="201">
        <f t="shared" si="543"/>
        <v>0</v>
      </c>
      <c r="X748" s="201">
        <f t="shared" si="543"/>
        <v>0</v>
      </c>
      <c r="Y748" s="201">
        <f t="shared" si="543"/>
        <v>0</v>
      </c>
      <c r="Z748" s="201">
        <f t="shared" si="543"/>
        <v>0</v>
      </c>
      <c r="AA748" s="201">
        <f t="shared" si="543"/>
        <v>0</v>
      </c>
      <c r="AB748" s="201">
        <f t="shared" si="543"/>
        <v>0</v>
      </c>
      <c r="AC748" s="201"/>
      <c r="AD748" s="201"/>
    </row>
    <row r="749" spans="1:30" s="118" customFormat="1" ht="20.25" hidden="1" customHeight="1" x14ac:dyDescent="0.25">
      <c r="A749" s="186" t="s">
        <v>349</v>
      </c>
      <c r="B749" s="186"/>
      <c r="C749" s="186"/>
      <c r="D749" s="186"/>
      <c r="E749" s="186"/>
      <c r="F749" s="204">
        <f t="shared" si="510"/>
        <v>0</v>
      </c>
      <c r="G749" s="204">
        <f t="shared" si="511"/>
        <v>0</v>
      </c>
      <c r="H749" s="205">
        <f t="shared" si="512"/>
        <v>0</v>
      </c>
      <c r="I749" s="136"/>
      <c r="J749" s="135"/>
      <c r="K749" s="135"/>
      <c r="L749" s="135"/>
      <c r="M749" s="11"/>
      <c r="N749" s="175">
        <v>322120</v>
      </c>
      <c r="O749" s="176" t="s">
        <v>41</v>
      </c>
      <c r="P749" s="177" t="s">
        <v>166</v>
      </c>
      <c r="Q749" s="178"/>
      <c r="R749" s="178"/>
      <c r="S749" s="178"/>
      <c r="T749" s="178"/>
      <c r="U749" s="178"/>
      <c r="V749" s="178"/>
      <c r="W749" s="178"/>
      <c r="X749" s="178"/>
      <c r="Y749" s="178"/>
      <c r="Z749" s="178"/>
      <c r="AA749" s="178">
        <f>+Q749</f>
        <v>0</v>
      </c>
      <c r="AB749" s="178"/>
      <c r="AC749" s="178"/>
      <c r="AD749" s="178"/>
    </row>
    <row r="750" spans="1:30" s="118" customFormat="1" ht="20.25" hidden="1" customHeight="1" x14ac:dyDescent="0.25">
      <c r="A750" s="187" t="s">
        <v>349</v>
      </c>
      <c r="B750" s="187"/>
      <c r="C750" s="187"/>
      <c r="D750" s="187"/>
      <c r="E750" s="202" t="s">
        <v>397</v>
      </c>
      <c r="F750" s="204">
        <f t="shared" si="510"/>
        <v>0</v>
      </c>
      <c r="G750" s="204">
        <f t="shared" si="511"/>
        <v>0</v>
      </c>
      <c r="H750" s="205">
        <f t="shared" si="512"/>
        <v>0</v>
      </c>
      <c r="I750" s="128"/>
      <c r="J750" s="135"/>
      <c r="K750" s="135"/>
      <c r="L750" s="135"/>
      <c r="M750" s="198">
        <v>32214</v>
      </c>
      <c r="N750" s="199"/>
      <c r="O750" s="200" t="s">
        <v>41</v>
      </c>
      <c r="P750" s="199" t="s">
        <v>166</v>
      </c>
      <c r="Q750" s="201">
        <f>+Q751</f>
        <v>0</v>
      </c>
      <c r="R750" s="201">
        <f t="shared" ref="R750:AB750" si="544">+R751</f>
        <v>0</v>
      </c>
      <c r="S750" s="201">
        <f t="shared" si="544"/>
        <v>0</v>
      </c>
      <c r="T750" s="201">
        <f t="shared" si="544"/>
        <v>0</v>
      </c>
      <c r="U750" s="201">
        <f t="shared" si="544"/>
        <v>0</v>
      </c>
      <c r="V750" s="201">
        <f t="shared" si="544"/>
        <v>0</v>
      </c>
      <c r="W750" s="201">
        <f t="shared" si="544"/>
        <v>0</v>
      </c>
      <c r="X750" s="201">
        <f t="shared" si="544"/>
        <v>0</v>
      </c>
      <c r="Y750" s="201">
        <f t="shared" si="544"/>
        <v>0</v>
      </c>
      <c r="Z750" s="201">
        <f t="shared" si="544"/>
        <v>0</v>
      </c>
      <c r="AA750" s="201">
        <f t="shared" si="544"/>
        <v>0</v>
      </c>
      <c r="AB750" s="201">
        <f t="shared" si="544"/>
        <v>0</v>
      </c>
      <c r="AC750" s="201"/>
      <c r="AD750" s="201"/>
    </row>
    <row r="751" spans="1:30" s="118" customFormat="1" ht="20.25" hidden="1" customHeight="1" x14ac:dyDescent="0.25">
      <c r="A751" s="186" t="s">
        <v>349</v>
      </c>
      <c r="B751" s="186"/>
      <c r="C751" s="186"/>
      <c r="D751" s="186"/>
      <c r="E751" s="186"/>
      <c r="F751" s="204">
        <f t="shared" si="510"/>
        <v>0</v>
      </c>
      <c r="G751" s="204">
        <f t="shared" si="511"/>
        <v>0</v>
      </c>
      <c r="H751" s="205">
        <f t="shared" si="512"/>
        <v>0</v>
      </c>
      <c r="I751" s="136"/>
      <c r="J751" s="135"/>
      <c r="K751" s="135"/>
      <c r="L751" s="135"/>
      <c r="M751" s="11"/>
      <c r="N751" s="175">
        <v>322140</v>
      </c>
      <c r="O751" s="176" t="s">
        <v>41</v>
      </c>
      <c r="P751" s="177" t="s">
        <v>166</v>
      </c>
      <c r="Q751" s="178"/>
      <c r="R751" s="178"/>
      <c r="S751" s="178"/>
      <c r="T751" s="178"/>
      <c r="U751" s="178"/>
      <c r="V751" s="178"/>
      <c r="W751" s="178"/>
      <c r="X751" s="178"/>
      <c r="Y751" s="178"/>
      <c r="Z751" s="178"/>
      <c r="AA751" s="178">
        <f>+Q751</f>
        <v>0</v>
      </c>
      <c r="AB751" s="178"/>
      <c r="AC751" s="178"/>
      <c r="AD751" s="178"/>
    </row>
    <row r="752" spans="1:30" s="118" customFormat="1" ht="20.25" hidden="1" customHeight="1" x14ac:dyDescent="0.25">
      <c r="A752" s="187" t="s">
        <v>349</v>
      </c>
      <c r="B752" s="187"/>
      <c r="C752" s="187"/>
      <c r="D752" s="187"/>
      <c r="E752" s="202" t="s">
        <v>397</v>
      </c>
      <c r="F752" s="204">
        <f t="shared" si="510"/>
        <v>80</v>
      </c>
      <c r="G752" s="204">
        <f t="shared" si="511"/>
        <v>0</v>
      </c>
      <c r="H752" s="205">
        <f t="shared" si="512"/>
        <v>130</v>
      </c>
      <c r="I752" s="128"/>
      <c r="J752" s="135"/>
      <c r="K752" s="135"/>
      <c r="L752" s="135"/>
      <c r="M752" s="198">
        <v>32216</v>
      </c>
      <c r="N752" s="199"/>
      <c r="O752" s="200" t="s">
        <v>41</v>
      </c>
      <c r="P752" s="199" t="s">
        <v>176</v>
      </c>
      <c r="Q752" s="201">
        <f>Q753</f>
        <v>40</v>
      </c>
      <c r="R752" s="201">
        <f>R753</f>
        <v>0</v>
      </c>
      <c r="S752" s="201">
        <f>S753</f>
        <v>40</v>
      </c>
      <c r="T752" s="201">
        <f t="shared" ref="T752:AB752" si="545">T753</f>
        <v>0</v>
      </c>
      <c r="U752" s="201">
        <f t="shared" si="545"/>
        <v>0</v>
      </c>
      <c r="V752" s="201">
        <f t="shared" si="545"/>
        <v>0</v>
      </c>
      <c r="W752" s="201">
        <f t="shared" si="545"/>
        <v>0</v>
      </c>
      <c r="X752" s="201">
        <f t="shared" si="545"/>
        <v>0</v>
      </c>
      <c r="Y752" s="201">
        <f t="shared" si="545"/>
        <v>0</v>
      </c>
      <c r="Z752" s="201">
        <f t="shared" si="545"/>
        <v>40</v>
      </c>
      <c r="AA752" s="201">
        <f t="shared" si="545"/>
        <v>40</v>
      </c>
      <c r="AB752" s="201">
        <f t="shared" si="545"/>
        <v>50</v>
      </c>
      <c r="AC752" s="201"/>
      <c r="AD752" s="201"/>
    </row>
    <row r="753" spans="1:30" s="118" customFormat="1" ht="20.25" hidden="1" customHeight="1" x14ac:dyDescent="0.25">
      <c r="A753" s="186" t="s">
        <v>349</v>
      </c>
      <c r="B753" s="186"/>
      <c r="C753" s="186"/>
      <c r="D753" s="186"/>
      <c r="E753" s="186"/>
      <c r="F753" s="204">
        <f t="shared" si="510"/>
        <v>80</v>
      </c>
      <c r="G753" s="204">
        <f t="shared" si="511"/>
        <v>0</v>
      </c>
      <c r="H753" s="205">
        <f t="shared" si="512"/>
        <v>130</v>
      </c>
      <c r="I753" s="136"/>
      <c r="J753" s="135"/>
      <c r="K753" s="135"/>
      <c r="L753" s="135"/>
      <c r="M753" s="11"/>
      <c r="N753" s="175">
        <v>322160</v>
      </c>
      <c r="O753" s="176" t="s">
        <v>41</v>
      </c>
      <c r="P753" s="177" t="s">
        <v>176</v>
      </c>
      <c r="Q753" s="178">
        <v>40</v>
      </c>
      <c r="R753" s="178">
        <f>S753-Q753</f>
        <v>0</v>
      </c>
      <c r="S753" s="178">
        <v>40</v>
      </c>
      <c r="T753" s="178"/>
      <c r="U753" s="178"/>
      <c r="V753" s="178"/>
      <c r="W753" s="178"/>
      <c r="X753" s="178"/>
      <c r="Y753" s="178"/>
      <c r="Z753" s="178">
        <v>40</v>
      </c>
      <c r="AA753" s="178">
        <f>+Q753</f>
        <v>40</v>
      </c>
      <c r="AB753" s="178">
        <v>50</v>
      </c>
      <c r="AC753" s="178"/>
      <c r="AD753" s="178"/>
    </row>
    <row r="754" spans="1:30" s="118" customFormat="1" ht="20.25" hidden="1" customHeight="1" x14ac:dyDescent="0.25">
      <c r="A754" s="186" t="s">
        <v>349</v>
      </c>
      <c r="B754" s="186"/>
      <c r="C754" s="186"/>
      <c r="D754" s="202" t="s">
        <v>396</v>
      </c>
      <c r="E754" s="202" t="s">
        <v>397</v>
      </c>
      <c r="F754" s="204">
        <f t="shared" si="510"/>
        <v>320</v>
      </c>
      <c r="G754" s="204">
        <f t="shared" si="511"/>
        <v>0</v>
      </c>
      <c r="H754" s="205">
        <f t="shared" si="512"/>
        <v>470</v>
      </c>
      <c r="I754" s="136"/>
      <c r="J754" s="135"/>
      <c r="K754" s="135"/>
      <c r="L754" s="135">
        <v>3222</v>
      </c>
      <c r="M754" s="135"/>
      <c r="N754" s="135"/>
      <c r="O754" s="12" t="s">
        <v>41</v>
      </c>
      <c r="P754" s="131" t="s">
        <v>178</v>
      </c>
      <c r="Q754" s="137">
        <f>Q755+Q757</f>
        <v>160</v>
      </c>
      <c r="R754" s="137">
        <f>R755+R757</f>
        <v>0</v>
      </c>
      <c r="S754" s="137">
        <f>S755+S757</f>
        <v>160</v>
      </c>
      <c r="T754" s="137">
        <f t="shared" ref="T754:AB754" si="546">T755+T757</f>
        <v>0</v>
      </c>
      <c r="U754" s="137">
        <f t="shared" si="546"/>
        <v>0</v>
      </c>
      <c r="V754" s="137">
        <f t="shared" si="546"/>
        <v>0</v>
      </c>
      <c r="W754" s="137">
        <f t="shared" si="546"/>
        <v>0</v>
      </c>
      <c r="X754" s="137">
        <f t="shared" si="546"/>
        <v>0</v>
      </c>
      <c r="Y754" s="137">
        <f t="shared" si="546"/>
        <v>0</v>
      </c>
      <c r="Z754" s="137">
        <f t="shared" si="546"/>
        <v>160</v>
      </c>
      <c r="AA754" s="137">
        <f t="shared" si="546"/>
        <v>160</v>
      </c>
      <c r="AB754" s="137">
        <f t="shared" si="546"/>
        <v>150</v>
      </c>
      <c r="AC754" s="137"/>
      <c r="AD754" s="137"/>
    </row>
    <row r="755" spans="1:30" s="118" customFormat="1" ht="20.25" hidden="1" customHeight="1" x14ac:dyDescent="0.25">
      <c r="A755" s="187" t="s">
        <v>349</v>
      </c>
      <c r="B755" s="187"/>
      <c r="C755" s="187"/>
      <c r="D755" s="187"/>
      <c r="E755" s="202" t="s">
        <v>397</v>
      </c>
      <c r="F755" s="204">
        <f t="shared" si="510"/>
        <v>180</v>
      </c>
      <c r="G755" s="204">
        <f t="shared" si="511"/>
        <v>0</v>
      </c>
      <c r="H755" s="205">
        <f t="shared" si="512"/>
        <v>90</v>
      </c>
      <c r="I755" s="128"/>
      <c r="J755" s="135"/>
      <c r="K755" s="135"/>
      <c r="L755" s="135"/>
      <c r="M755" s="198">
        <v>32221</v>
      </c>
      <c r="N755" s="199"/>
      <c r="O755" s="200" t="s">
        <v>41</v>
      </c>
      <c r="P755" s="199" t="s">
        <v>179</v>
      </c>
      <c r="Q755" s="201">
        <f>Q756</f>
        <v>90</v>
      </c>
      <c r="R755" s="201">
        <f>R756</f>
        <v>0</v>
      </c>
      <c r="S755" s="201">
        <f>S756</f>
        <v>90</v>
      </c>
      <c r="T755" s="201">
        <f t="shared" ref="T755:AB755" si="547">T756</f>
        <v>0</v>
      </c>
      <c r="U755" s="201">
        <f t="shared" si="547"/>
        <v>0</v>
      </c>
      <c r="V755" s="201">
        <f t="shared" si="547"/>
        <v>0</v>
      </c>
      <c r="W755" s="201">
        <f t="shared" si="547"/>
        <v>0</v>
      </c>
      <c r="X755" s="201">
        <f t="shared" si="547"/>
        <v>0</v>
      </c>
      <c r="Y755" s="201">
        <f t="shared" si="547"/>
        <v>0</v>
      </c>
      <c r="Z755" s="201">
        <f t="shared" si="547"/>
        <v>90</v>
      </c>
      <c r="AA755" s="201">
        <f t="shared" si="547"/>
        <v>0</v>
      </c>
      <c r="AB755" s="201">
        <f t="shared" si="547"/>
        <v>0</v>
      </c>
      <c r="AC755" s="201"/>
      <c r="AD755" s="201"/>
    </row>
    <row r="756" spans="1:30" s="118" customFormat="1" ht="20.25" hidden="1" customHeight="1" x14ac:dyDescent="0.25">
      <c r="A756" s="186" t="s">
        <v>349</v>
      </c>
      <c r="B756" s="186"/>
      <c r="C756" s="186"/>
      <c r="D756" s="186"/>
      <c r="E756" s="186"/>
      <c r="F756" s="204">
        <f t="shared" si="510"/>
        <v>180</v>
      </c>
      <c r="G756" s="204">
        <f t="shared" si="511"/>
        <v>0</v>
      </c>
      <c r="H756" s="205">
        <f t="shared" si="512"/>
        <v>90</v>
      </c>
      <c r="I756" s="136"/>
      <c r="J756" s="135"/>
      <c r="K756" s="135"/>
      <c r="L756" s="135"/>
      <c r="M756" s="11"/>
      <c r="N756" s="175">
        <v>322210</v>
      </c>
      <c r="O756" s="176" t="s">
        <v>41</v>
      </c>
      <c r="P756" s="177" t="s">
        <v>179</v>
      </c>
      <c r="Q756" s="178">
        <v>90</v>
      </c>
      <c r="R756" s="178">
        <f>S756-Q756</f>
        <v>0</v>
      </c>
      <c r="S756" s="178">
        <v>90</v>
      </c>
      <c r="T756" s="178"/>
      <c r="U756" s="178"/>
      <c r="V756" s="178"/>
      <c r="W756" s="178"/>
      <c r="X756" s="178"/>
      <c r="Y756" s="178"/>
      <c r="Z756" s="178">
        <v>90</v>
      </c>
      <c r="AA756" s="178">
        <v>0</v>
      </c>
      <c r="AB756" s="178">
        <v>0</v>
      </c>
      <c r="AC756" s="178"/>
      <c r="AD756" s="178"/>
    </row>
    <row r="757" spans="1:30" s="118" customFormat="1" ht="20.25" hidden="1" customHeight="1" x14ac:dyDescent="0.25">
      <c r="A757" s="187" t="s">
        <v>349</v>
      </c>
      <c r="B757" s="187"/>
      <c r="C757" s="187"/>
      <c r="D757" s="187"/>
      <c r="E757" s="202" t="s">
        <v>397</v>
      </c>
      <c r="F757" s="204">
        <f t="shared" si="510"/>
        <v>140</v>
      </c>
      <c r="G757" s="204">
        <f t="shared" si="511"/>
        <v>0</v>
      </c>
      <c r="H757" s="205">
        <f t="shared" si="512"/>
        <v>380</v>
      </c>
      <c r="I757" s="128"/>
      <c r="J757" s="135"/>
      <c r="K757" s="135"/>
      <c r="L757" s="135"/>
      <c r="M757" s="198">
        <v>32222</v>
      </c>
      <c r="N757" s="199"/>
      <c r="O757" s="200" t="s">
        <v>41</v>
      </c>
      <c r="P757" s="199" t="s">
        <v>181</v>
      </c>
      <c r="Q757" s="201">
        <f>Q758</f>
        <v>70</v>
      </c>
      <c r="R757" s="201">
        <f>R758</f>
        <v>0</v>
      </c>
      <c r="S757" s="201">
        <f>S758</f>
        <v>70</v>
      </c>
      <c r="T757" s="201">
        <f t="shared" ref="T757:AB757" si="548">T758</f>
        <v>0</v>
      </c>
      <c r="U757" s="201">
        <f t="shared" si="548"/>
        <v>0</v>
      </c>
      <c r="V757" s="201">
        <f t="shared" si="548"/>
        <v>0</v>
      </c>
      <c r="W757" s="201">
        <f t="shared" si="548"/>
        <v>0</v>
      </c>
      <c r="X757" s="201">
        <f t="shared" si="548"/>
        <v>0</v>
      </c>
      <c r="Y757" s="201">
        <f t="shared" si="548"/>
        <v>0</v>
      </c>
      <c r="Z757" s="201">
        <f t="shared" si="548"/>
        <v>70</v>
      </c>
      <c r="AA757" s="201">
        <f t="shared" si="548"/>
        <v>160</v>
      </c>
      <c r="AB757" s="201">
        <f t="shared" si="548"/>
        <v>150</v>
      </c>
      <c r="AC757" s="201"/>
      <c r="AD757" s="201"/>
    </row>
    <row r="758" spans="1:30" s="118" customFormat="1" ht="20.25" hidden="1" customHeight="1" x14ac:dyDescent="0.25">
      <c r="A758" s="186" t="s">
        <v>349</v>
      </c>
      <c r="B758" s="186"/>
      <c r="C758" s="186"/>
      <c r="D758" s="186"/>
      <c r="E758" s="186"/>
      <c r="F758" s="204">
        <f t="shared" si="510"/>
        <v>140</v>
      </c>
      <c r="G758" s="204">
        <f t="shared" si="511"/>
        <v>0</v>
      </c>
      <c r="H758" s="205">
        <f t="shared" si="512"/>
        <v>380</v>
      </c>
      <c r="I758" s="136"/>
      <c r="J758" s="135"/>
      <c r="K758" s="135"/>
      <c r="L758" s="135"/>
      <c r="M758" s="11"/>
      <c r="N758" s="175">
        <v>322220</v>
      </c>
      <c r="O758" s="176" t="s">
        <v>41</v>
      </c>
      <c r="P758" s="177" t="s">
        <v>181</v>
      </c>
      <c r="Q758" s="178">
        <v>70</v>
      </c>
      <c r="R758" s="178">
        <f>S758-Q758</f>
        <v>0</v>
      </c>
      <c r="S758" s="178">
        <v>70</v>
      </c>
      <c r="T758" s="178"/>
      <c r="U758" s="178"/>
      <c r="V758" s="178"/>
      <c r="W758" s="178"/>
      <c r="X758" s="178"/>
      <c r="Y758" s="178"/>
      <c r="Z758" s="178">
        <v>70</v>
      </c>
      <c r="AA758" s="178">
        <v>160</v>
      </c>
      <c r="AB758" s="178">
        <v>150</v>
      </c>
      <c r="AC758" s="178"/>
      <c r="AD758" s="178"/>
    </row>
    <row r="759" spans="1:30" s="118" customFormat="1" ht="20.25" hidden="1" customHeight="1" x14ac:dyDescent="0.25">
      <c r="A759" s="186" t="s">
        <v>349</v>
      </c>
      <c r="B759" s="186"/>
      <c r="C759" s="186"/>
      <c r="D759" s="202" t="s">
        <v>396</v>
      </c>
      <c r="E759" s="202" t="s">
        <v>397</v>
      </c>
      <c r="F759" s="204">
        <f t="shared" si="510"/>
        <v>960</v>
      </c>
      <c r="G759" s="204">
        <f t="shared" si="511"/>
        <v>0</v>
      </c>
      <c r="H759" s="205">
        <f t="shared" si="512"/>
        <v>1410</v>
      </c>
      <c r="I759" s="136"/>
      <c r="J759" s="135"/>
      <c r="K759" s="135"/>
      <c r="L759" s="135">
        <v>3223</v>
      </c>
      <c r="M759" s="135"/>
      <c r="N759" s="136"/>
      <c r="O759" s="12" t="s">
        <v>41</v>
      </c>
      <c r="P759" s="131" t="s">
        <v>184</v>
      </c>
      <c r="Q759" s="137">
        <f>Q760+Q763+Q765</f>
        <v>480</v>
      </c>
      <c r="R759" s="137">
        <f t="shared" ref="R759:AB759" si="549">R760+R763+R765</f>
        <v>0</v>
      </c>
      <c r="S759" s="137">
        <f t="shared" si="549"/>
        <v>480</v>
      </c>
      <c r="T759" s="137">
        <f t="shared" si="549"/>
        <v>0</v>
      </c>
      <c r="U759" s="137">
        <f t="shared" si="549"/>
        <v>0</v>
      </c>
      <c r="V759" s="137">
        <f t="shared" si="549"/>
        <v>0</v>
      </c>
      <c r="W759" s="137">
        <f t="shared" si="549"/>
        <v>0</v>
      </c>
      <c r="X759" s="137">
        <f t="shared" si="549"/>
        <v>0</v>
      </c>
      <c r="Y759" s="137">
        <f t="shared" si="549"/>
        <v>0</v>
      </c>
      <c r="Z759" s="137">
        <f t="shared" si="549"/>
        <v>480</v>
      </c>
      <c r="AA759" s="137">
        <f t="shared" si="549"/>
        <v>480</v>
      </c>
      <c r="AB759" s="137">
        <f t="shared" si="549"/>
        <v>450</v>
      </c>
      <c r="AC759" s="137"/>
      <c r="AD759" s="137"/>
    </row>
    <row r="760" spans="1:30" s="118" customFormat="1" ht="20.25" hidden="1" customHeight="1" x14ac:dyDescent="0.25">
      <c r="A760" s="187" t="s">
        <v>349</v>
      </c>
      <c r="B760" s="187"/>
      <c r="C760" s="187"/>
      <c r="D760" s="187"/>
      <c r="E760" s="202" t="s">
        <v>397</v>
      </c>
      <c r="F760" s="204">
        <f t="shared" si="510"/>
        <v>640</v>
      </c>
      <c r="G760" s="204">
        <f t="shared" si="511"/>
        <v>0</v>
      </c>
      <c r="H760" s="205">
        <f t="shared" si="512"/>
        <v>940</v>
      </c>
      <c r="I760" s="128"/>
      <c r="J760" s="135"/>
      <c r="K760" s="135"/>
      <c r="L760" s="135"/>
      <c r="M760" s="198">
        <v>32231</v>
      </c>
      <c r="N760" s="199"/>
      <c r="O760" s="200" t="s">
        <v>41</v>
      </c>
      <c r="P760" s="199" t="s">
        <v>185</v>
      </c>
      <c r="Q760" s="201">
        <f>Q761+Q762</f>
        <v>320</v>
      </c>
      <c r="R760" s="201">
        <f>R761+R762</f>
        <v>0</v>
      </c>
      <c r="S760" s="201">
        <f>S761+S762</f>
        <v>320</v>
      </c>
      <c r="T760" s="201">
        <f t="shared" ref="T760:AB760" si="550">T761+T762</f>
        <v>0</v>
      </c>
      <c r="U760" s="201">
        <f t="shared" si="550"/>
        <v>0</v>
      </c>
      <c r="V760" s="201">
        <f t="shared" si="550"/>
        <v>0</v>
      </c>
      <c r="W760" s="201">
        <f t="shared" si="550"/>
        <v>0</v>
      </c>
      <c r="X760" s="201">
        <f t="shared" si="550"/>
        <v>0</v>
      </c>
      <c r="Y760" s="201">
        <f t="shared" si="550"/>
        <v>0</v>
      </c>
      <c r="Z760" s="201">
        <f t="shared" si="550"/>
        <v>320</v>
      </c>
      <c r="AA760" s="201">
        <f t="shared" si="550"/>
        <v>320</v>
      </c>
      <c r="AB760" s="201">
        <f t="shared" si="550"/>
        <v>300</v>
      </c>
      <c r="AC760" s="201"/>
      <c r="AD760" s="201"/>
    </row>
    <row r="761" spans="1:30" s="118" customFormat="1" ht="20.25" hidden="1" customHeight="1" x14ac:dyDescent="0.25">
      <c r="A761" s="186" t="s">
        <v>349</v>
      </c>
      <c r="B761" s="186"/>
      <c r="C761" s="186"/>
      <c r="D761" s="186"/>
      <c r="E761" s="186"/>
      <c r="F761" s="204">
        <f t="shared" si="510"/>
        <v>320</v>
      </c>
      <c r="G761" s="204">
        <f t="shared" si="511"/>
        <v>0</v>
      </c>
      <c r="H761" s="205">
        <f t="shared" si="512"/>
        <v>470</v>
      </c>
      <c r="I761" s="136"/>
      <c r="J761" s="135"/>
      <c r="K761" s="135"/>
      <c r="L761" s="135"/>
      <c r="M761" s="11"/>
      <c r="N761" s="175">
        <v>322310</v>
      </c>
      <c r="O761" s="176" t="s">
        <v>41</v>
      </c>
      <c r="P761" s="177" t="s">
        <v>185</v>
      </c>
      <c r="Q761" s="178">
        <v>160</v>
      </c>
      <c r="R761" s="178">
        <f>S761-Q761</f>
        <v>0</v>
      </c>
      <c r="S761" s="178">
        <v>160</v>
      </c>
      <c r="T761" s="178"/>
      <c r="U761" s="178"/>
      <c r="V761" s="178"/>
      <c r="W761" s="178"/>
      <c r="X761" s="178"/>
      <c r="Y761" s="178"/>
      <c r="Z761" s="178">
        <v>160</v>
      </c>
      <c r="AA761" s="178">
        <f t="shared" ref="AA761:AA762" si="551">+Q761</f>
        <v>160</v>
      </c>
      <c r="AB761" s="178">
        <v>150</v>
      </c>
      <c r="AC761" s="178"/>
      <c r="AD761" s="178"/>
    </row>
    <row r="762" spans="1:30" s="118" customFormat="1" ht="20.25" hidden="1" customHeight="1" x14ac:dyDescent="0.25">
      <c r="A762" s="186" t="s">
        <v>349</v>
      </c>
      <c r="B762" s="186"/>
      <c r="C762" s="186"/>
      <c r="D762" s="186"/>
      <c r="E762" s="186"/>
      <c r="F762" s="204">
        <f t="shared" si="510"/>
        <v>320</v>
      </c>
      <c r="G762" s="204">
        <f t="shared" si="511"/>
        <v>0</v>
      </c>
      <c r="H762" s="205">
        <f t="shared" si="512"/>
        <v>470</v>
      </c>
      <c r="I762" s="136"/>
      <c r="J762" s="135"/>
      <c r="K762" s="135"/>
      <c r="L762" s="135"/>
      <c r="M762" s="11"/>
      <c r="N762" s="175">
        <v>322311</v>
      </c>
      <c r="O762" s="176" t="s">
        <v>41</v>
      </c>
      <c r="P762" s="177" t="s">
        <v>186</v>
      </c>
      <c r="Q762" s="178">
        <v>160</v>
      </c>
      <c r="R762" s="178">
        <f>S762-Q762</f>
        <v>0</v>
      </c>
      <c r="S762" s="178">
        <v>160</v>
      </c>
      <c r="T762" s="178"/>
      <c r="U762" s="178"/>
      <c r="V762" s="178"/>
      <c r="W762" s="178"/>
      <c r="X762" s="178"/>
      <c r="Y762" s="178"/>
      <c r="Z762" s="178">
        <v>160</v>
      </c>
      <c r="AA762" s="178">
        <f t="shared" si="551"/>
        <v>160</v>
      </c>
      <c r="AB762" s="178">
        <v>150</v>
      </c>
      <c r="AC762" s="178"/>
      <c r="AD762" s="178"/>
    </row>
    <row r="763" spans="1:30" s="118" customFormat="1" ht="20.25" hidden="1" customHeight="1" x14ac:dyDescent="0.25">
      <c r="A763" s="187" t="s">
        <v>349</v>
      </c>
      <c r="B763" s="187"/>
      <c r="C763" s="187"/>
      <c r="D763" s="187"/>
      <c r="E763" s="202" t="s">
        <v>397</v>
      </c>
      <c r="F763" s="204">
        <f t="shared" si="510"/>
        <v>320</v>
      </c>
      <c r="G763" s="204">
        <f t="shared" si="511"/>
        <v>0</v>
      </c>
      <c r="H763" s="205">
        <f t="shared" si="512"/>
        <v>470</v>
      </c>
      <c r="I763" s="128"/>
      <c r="J763" s="135"/>
      <c r="K763" s="135"/>
      <c r="L763" s="135"/>
      <c r="M763" s="198">
        <v>32233</v>
      </c>
      <c r="N763" s="199"/>
      <c r="O763" s="200" t="s">
        <v>41</v>
      </c>
      <c r="P763" s="199" t="s">
        <v>187</v>
      </c>
      <c r="Q763" s="201">
        <f>Q764</f>
        <v>160</v>
      </c>
      <c r="R763" s="201">
        <f>R764</f>
        <v>0</v>
      </c>
      <c r="S763" s="201">
        <f>S764</f>
        <v>160</v>
      </c>
      <c r="T763" s="201">
        <f t="shared" ref="T763:AB763" si="552">T764</f>
        <v>0</v>
      </c>
      <c r="U763" s="201">
        <f t="shared" si="552"/>
        <v>0</v>
      </c>
      <c r="V763" s="201">
        <f t="shared" si="552"/>
        <v>0</v>
      </c>
      <c r="W763" s="201">
        <f t="shared" si="552"/>
        <v>0</v>
      </c>
      <c r="X763" s="201">
        <f t="shared" si="552"/>
        <v>0</v>
      </c>
      <c r="Y763" s="201">
        <f t="shared" si="552"/>
        <v>0</v>
      </c>
      <c r="Z763" s="201">
        <f t="shared" si="552"/>
        <v>160</v>
      </c>
      <c r="AA763" s="201">
        <f t="shared" si="552"/>
        <v>160</v>
      </c>
      <c r="AB763" s="201">
        <f t="shared" si="552"/>
        <v>150</v>
      </c>
      <c r="AC763" s="201"/>
      <c r="AD763" s="201"/>
    </row>
    <row r="764" spans="1:30" s="118" customFormat="1" ht="20.25" hidden="1" customHeight="1" x14ac:dyDescent="0.25">
      <c r="A764" s="186" t="s">
        <v>349</v>
      </c>
      <c r="B764" s="186"/>
      <c r="C764" s="186"/>
      <c r="D764" s="186"/>
      <c r="E764" s="186"/>
      <c r="F764" s="204">
        <f t="shared" si="510"/>
        <v>320</v>
      </c>
      <c r="G764" s="204">
        <f t="shared" si="511"/>
        <v>0</v>
      </c>
      <c r="H764" s="205">
        <f t="shared" si="512"/>
        <v>470</v>
      </c>
      <c r="I764" s="136"/>
      <c r="J764" s="135"/>
      <c r="K764" s="135"/>
      <c r="L764" s="135"/>
      <c r="M764" s="11"/>
      <c r="N764" s="175">
        <v>322330</v>
      </c>
      <c r="O764" s="176" t="s">
        <v>41</v>
      </c>
      <c r="P764" s="177" t="s">
        <v>187</v>
      </c>
      <c r="Q764" s="178">
        <v>160</v>
      </c>
      <c r="R764" s="178">
        <f>S764-Q764</f>
        <v>0</v>
      </c>
      <c r="S764" s="178">
        <v>160</v>
      </c>
      <c r="T764" s="178"/>
      <c r="U764" s="178"/>
      <c r="V764" s="178"/>
      <c r="W764" s="178"/>
      <c r="X764" s="178"/>
      <c r="Y764" s="178"/>
      <c r="Z764" s="178">
        <v>160</v>
      </c>
      <c r="AA764" s="178">
        <f>+Q764</f>
        <v>160</v>
      </c>
      <c r="AB764" s="178">
        <v>150</v>
      </c>
      <c r="AC764" s="178"/>
      <c r="AD764" s="178"/>
    </row>
    <row r="765" spans="1:30" s="118" customFormat="1" ht="20.25" hidden="1" customHeight="1" x14ac:dyDescent="0.25">
      <c r="A765" s="187" t="s">
        <v>349</v>
      </c>
      <c r="B765" s="187"/>
      <c r="C765" s="187"/>
      <c r="D765" s="187"/>
      <c r="E765" s="202" t="s">
        <v>397</v>
      </c>
      <c r="F765" s="204">
        <f t="shared" si="510"/>
        <v>0</v>
      </c>
      <c r="G765" s="204">
        <f t="shared" si="511"/>
        <v>0</v>
      </c>
      <c r="H765" s="205">
        <f t="shared" si="512"/>
        <v>0</v>
      </c>
      <c r="I765" s="128"/>
      <c r="J765" s="135"/>
      <c r="K765" s="135"/>
      <c r="L765" s="135"/>
      <c r="M765" s="198">
        <v>32234</v>
      </c>
      <c r="N765" s="199"/>
      <c r="O765" s="200" t="s">
        <v>41</v>
      </c>
      <c r="P765" s="199" t="s">
        <v>188</v>
      </c>
      <c r="Q765" s="201">
        <f>+Q766</f>
        <v>0</v>
      </c>
      <c r="R765" s="201">
        <f t="shared" ref="R765:AB765" si="553">+R766</f>
        <v>0</v>
      </c>
      <c r="S765" s="201">
        <f t="shared" si="553"/>
        <v>0</v>
      </c>
      <c r="T765" s="201">
        <f t="shared" si="553"/>
        <v>0</v>
      </c>
      <c r="U765" s="201">
        <f t="shared" si="553"/>
        <v>0</v>
      </c>
      <c r="V765" s="201">
        <f t="shared" si="553"/>
        <v>0</v>
      </c>
      <c r="W765" s="201">
        <f t="shared" si="553"/>
        <v>0</v>
      </c>
      <c r="X765" s="201">
        <f t="shared" si="553"/>
        <v>0</v>
      </c>
      <c r="Y765" s="201">
        <f t="shared" si="553"/>
        <v>0</v>
      </c>
      <c r="Z765" s="201">
        <f t="shared" si="553"/>
        <v>0</v>
      </c>
      <c r="AA765" s="201">
        <f t="shared" si="553"/>
        <v>0</v>
      </c>
      <c r="AB765" s="201">
        <f t="shared" si="553"/>
        <v>0</v>
      </c>
      <c r="AC765" s="201"/>
      <c r="AD765" s="201"/>
    </row>
    <row r="766" spans="1:30" s="118" customFormat="1" ht="20.25" hidden="1" customHeight="1" x14ac:dyDescent="0.25">
      <c r="A766" s="186" t="s">
        <v>349</v>
      </c>
      <c r="B766" s="186"/>
      <c r="C766" s="186"/>
      <c r="D766" s="186"/>
      <c r="E766" s="186"/>
      <c r="F766" s="204">
        <f t="shared" si="510"/>
        <v>0</v>
      </c>
      <c r="G766" s="204">
        <f t="shared" si="511"/>
        <v>0</v>
      </c>
      <c r="H766" s="205">
        <f t="shared" si="512"/>
        <v>0</v>
      </c>
      <c r="I766" s="136"/>
      <c r="J766" s="135"/>
      <c r="K766" s="135"/>
      <c r="L766" s="135"/>
      <c r="M766" s="11"/>
      <c r="N766" s="175">
        <v>322340</v>
      </c>
      <c r="O766" s="176" t="s">
        <v>41</v>
      </c>
      <c r="P766" s="177" t="s">
        <v>188</v>
      </c>
      <c r="Q766" s="178"/>
      <c r="R766" s="178"/>
      <c r="S766" s="178"/>
      <c r="T766" s="178"/>
      <c r="U766" s="178"/>
      <c r="V766" s="178"/>
      <c r="W766" s="178"/>
      <c r="X766" s="178"/>
      <c r="Y766" s="178"/>
      <c r="Z766" s="178"/>
      <c r="AA766" s="178">
        <f>+Q766</f>
        <v>0</v>
      </c>
      <c r="AB766" s="178"/>
      <c r="AC766" s="178"/>
      <c r="AD766" s="178"/>
    </row>
    <row r="767" spans="1:30" s="218" customFormat="1" ht="20.25" hidden="1" customHeight="1" x14ac:dyDescent="0.25">
      <c r="A767" s="192" t="s">
        <v>349</v>
      </c>
      <c r="B767" s="192"/>
      <c r="C767" s="219" t="s">
        <v>393</v>
      </c>
      <c r="D767" s="219" t="s">
        <v>396</v>
      </c>
      <c r="E767" s="219" t="s">
        <v>397</v>
      </c>
      <c r="F767" s="211">
        <f t="shared" si="510"/>
        <v>800</v>
      </c>
      <c r="G767" s="211">
        <f t="shared" si="511"/>
        <v>0</v>
      </c>
      <c r="H767" s="212">
        <f t="shared" si="512"/>
        <v>1200</v>
      </c>
      <c r="I767" s="213"/>
      <c r="J767" s="214"/>
      <c r="K767" s="214">
        <v>323</v>
      </c>
      <c r="L767" s="214"/>
      <c r="M767" s="214"/>
      <c r="N767" s="215"/>
      <c r="O767" s="220" t="s">
        <v>41</v>
      </c>
      <c r="P767" s="216" t="s">
        <v>196</v>
      </c>
      <c r="Q767" s="217">
        <f>Q771+Q779+Q782+Q768+Q774</f>
        <v>400</v>
      </c>
      <c r="R767" s="217">
        <f t="shared" ref="R767:AB767" si="554">R771+R779+R782+R768+R774</f>
        <v>0</v>
      </c>
      <c r="S767" s="217">
        <f t="shared" si="554"/>
        <v>400</v>
      </c>
      <c r="T767" s="217">
        <f t="shared" si="554"/>
        <v>0</v>
      </c>
      <c r="U767" s="217">
        <f t="shared" si="554"/>
        <v>0</v>
      </c>
      <c r="V767" s="217">
        <f t="shared" si="554"/>
        <v>0</v>
      </c>
      <c r="W767" s="217">
        <f t="shared" si="554"/>
        <v>0</v>
      </c>
      <c r="X767" s="217">
        <f t="shared" si="554"/>
        <v>0</v>
      </c>
      <c r="Y767" s="217">
        <f t="shared" si="554"/>
        <v>0</v>
      </c>
      <c r="Z767" s="217">
        <f t="shared" si="554"/>
        <v>400</v>
      </c>
      <c r="AA767" s="217">
        <f t="shared" si="554"/>
        <v>400</v>
      </c>
      <c r="AB767" s="217">
        <f t="shared" si="554"/>
        <v>400</v>
      </c>
      <c r="AC767" s="217"/>
      <c r="AD767" s="217"/>
    </row>
    <row r="768" spans="1:30" s="118" customFormat="1" ht="20.25" hidden="1" customHeight="1" x14ac:dyDescent="0.25">
      <c r="A768" s="186" t="s">
        <v>349</v>
      </c>
      <c r="B768" s="186"/>
      <c r="C768" s="186"/>
      <c r="D768" s="202" t="s">
        <v>396</v>
      </c>
      <c r="E768" s="202" t="s">
        <v>397</v>
      </c>
      <c r="F768" s="204">
        <f t="shared" si="510"/>
        <v>80</v>
      </c>
      <c r="G768" s="204">
        <f t="shared" si="511"/>
        <v>0</v>
      </c>
      <c r="H768" s="205">
        <f t="shared" si="512"/>
        <v>130</v>
      </c>
      <c r="I768" s="136"/>
      <c r="J768" s="135"/>
      <c r="K768" s="135"/>
      <c r="L768" s="135">
        <v>3232</v>
      </c>
      <c r="M768" s="135"/>
      <c r="N768" s="136"/>
      <c r="O768" s="12" t="s">
        <v>41</v>
      </c>
      <c r="P768" s="131" t="s">
        <v>203</v>
      </c>
      <c r="Q768" s="137">
        <f t="shared" ref="Q768:AB769" si="555">Q769</f>
        <v>40</v>
      </c>
      <c r="R768" s="137">
        <f t="shared" si="555"/>
        <v>0</v>
      </c>
      <c r="S768" s="137">
        <f t="shared" si="555"/>
        <v>40</v>
      </c>
      <c r="T768" s="137">
        <f t="shared" si="555"/>
        <v>0</v>
      </c>
      <c r="U768" s="137">
        <f t="shared" si="555"/>
        <v>0</v>
      </c>
      <c r="V768" s="137">
        <f t="shared" si="555"/>
        <v>0</v>
      </c>
      <c r="W768" s="137">
        <f t="shared" si="555"/>
        <v>0</v>
      </c>
      <c r="X768" s="137">
        <f t="shared" si="555"/>
        <v>0</v>
      </c>
      <c r="Y768" s="137">
        <f t="shared" si="555"/>
        <v>0</v>
      </c>
      <c r="Z768" s="137">
        <f t="shared" si="555"/>
        <v>40</v>
      </c>
      <c r="AA768" s="137">
        <f t="shared" si="555"/>
        <v>40</v>
      </c>
      <c r="AB768" s="137">
        <f t="shared" si="555"/>
        <v>50</v>
      </c>
      <c r="AC768" s="137"/>
      <c r="AD768" s="137"/>
    </row>
    <row r="769" spans="1:30" s="118" customFormat="1" ht="20.25" hidden="1" customHeight="1" x14ac:dyDescent="0.25">
      <c r="A769" s="187" t="s">
        <v>349</v>
      </c>
      <c r="B769" s="187"/>
      <c r="C769" s="187"/>
      <c r="D769" s="187"/>
      <c r="E769" s="202" t="s">
        <v>397</v>
      </c>
      <c r="F769" s="204">
        <f t="shared" ref="F769:F832" si="556">+Q769+R769+S769</f>
        <v>80</v>
      </c>
      <c r="G769" s="204">
        <f t="shared" ref="G769:G832" si="557">+T769+U769+V769+W769+X769+Y769</f>
        <v>0</v>
      </c>
      <c r="H769" s="205">
        <f t="shared" ref="H769:H832" si="558">+Z769+AA769+AB769+AC769+AD769</f>
        <v>130</v>
      </c>
      <c r="I769" s="128"/>
      <c r="J769" s="135"/>
      <c r="K769" s="135"/>
      <c r="L769" s="135"/>
      <c r="M769" s="198">
        <v>32322</v>
      </c>
      <c r="N769" s="199"/>
      <c r="O769" s="200" t="s">
        <v>41</v>
      </c>
      <c r="P769" s="199" t="s">
        <v>308</v>
      </c>
      <c r="Q769" s="201">
        <f t="shared" si="555"/>
        <v>40</v>
      </c>
      <c r="R769" s="201">
        <f t="shared" si="555"/>
        <v>0</v>
      </c>
      <c r="S769" s="201">
        <f t="shared" si="555"/>
        <v>40</v>
      </c>
      <c r="T769" s="201">
        <f t="shared" si="555"/>
        <v>0</v>
      </c>
      <c r="U769" s="201">
        <f t="shared" si="555"/>
        <v>0</v>
      </c>
      <c r="V769" s="201">
        <f t="shared" si="555"/>
        <v>0</v>
      </c>
      <c r="W769" s="201">
        <f t="shared" si="555"/>
        <v>0</v>
      </c>
      <c r="X769" s="201">
        <f t="shared" si="555"/>
        <v>0</v>
      </c>
      <c r="Y769" s="201">
        <f t="shared" si="555"/>
        <v>0</v>
      </c>
      <c r="Z769" s="201">
        <f t="shared" si="555"/>
        <v>40</v>
      </c>
      <c r="AA769" s="201">
        <f t="shared" si="555"/>
        <v>40</v>
      </c>
      <c r="AB769" s="201">
        <f t="shared" si="555"/>
        <v>50</v>
      </c>
      <c r="AC769" s="201"/>
      <c r="AD769" s="201"/>
    </row>
    <row r="770" spans="1:30" s="118" customFormat="1" ht="20.25" hidden="1" customHeight="1" x14ac:dyDescent="0.25">
      <c r="A770" s="186" t="s">
        <v>349</v>
      </c>
      <c r="B770" s="186"/>
      <c r="C770" s="186"/>
      <c r="D770" s="186"/>
      <c r="E770" s="186"/>
      <c r="F770" s="204">
        <f t="shared" si="556"/>
        <v>80</v>
      </c>
      <c r="G770" s="204">
        <f t="shared" si="557"/>
        <v>0</v>
      </c>
      <c r="H770" s="205">
        <f t="shared" si="558"/>
        <v>130</v>
      </c>
      <c r="I770" s="136"/>
      <c r="J770" s="135"/>
      <c r="K770" s="135"/>
      <c r="L770" s="135"/>
      <c r="M770" s="135"/>
      <c r="N770" s="175">
        <v>323220</v>
      </c>
      <c r="O770" s="176" t="s">
        <v>41</v>
      </c>
      <c r="P770" s="177" t="s">
        <v>308</v>
      </c>
      <c r="Q770" s="178">
        <v>40</v>
      </c>
      <c r="R770" s="178">
        <f>S770-Q770</f>
        <v>0</v>
      </c>
      <c r="S770" s="178">
        <v>40</v>
      </c>
      <c r="T770" s="178"/>
      <c r="U770" s="178"/>
      <c r="V770" s="178"/>
      <c r="W770" s="178"/>
      <c r="X770" s="178"/>
      <c r="Y770" s="178"/>
      <c r="Z770" s="178">
        <v>40</v>
      </c>
      <c r="AA770" s="178">
        <f>+Q770</f>
        <v>40</v>
      </c>
      <c r="AB770" s="178">
        <v>50</v>
      </c>
      <c r="AC770" s="178"/>
      <c r="AD770" s="178"/>
    </row>
    <row r="771" spans="1:30" s="118" customFormat="1" ht="20.25" hidden="1" customHeight="1" x14ac:dyDescent="0.25">
      <c r="A771" s="186" t="s">
        <v>349</v>
      </c>
      <c r="B771" s="186"/>
      <c r="C771" s="186"/>
      <c r="D771" s="202" t="s">
        <v>396</v>
      </c>
      <c r="E771" s="202" t="s">
        <v>397</v>
      </c>
      <c r="F771" s="204">
        <f t="shared" si="556"/>
        <v>80</v>
      </c>
      <c r="G771" s="204">
        <f t="shared" si="557"/>
        <v>0</v>
      </c>
      <c r="H771" s="205">
        <f t="shared" si="558"/>
        <v>80</v>
      </c>
      <c r="I771" s="136"/>
      <c r="J771" s="135"/>
      <c r="K771" s="135"/>
      <c r="L771" s="135">
        <v>3233</v>
      </c>
      <c r="M771" s="135"/>
      <c r="N771" s="136"/>
      <c r="O771" s="12" t="s">
        <v>41</v>
      </c>
      <c r="P771" s="131" t="s">
        <v>206</v>
      </c>
      <c r="Q771" s="137">
        <f t="shared" ref="Q771:AB772" si="559">Q772</f>
        <v>40</v>
      </c>
      <c r="R771" s="137">
        <f t="shared" si="559"/>
        <v>0</v>
      </c>
      <c r="S771" s="137">
        <f t="shared" si="559"/>
        <v>40</v>
      </c>
      <c r="T771" s="137">
        <f t="shared" si="559"/>
        <v>0</v>
      </c>
      <c r="U771" s="137">
        <f t="shared" si="559"/>
        <v>0</v>
      </c>
      <c r="V771" s="137">
        <f t="shared" si="559"/>
        <v>0</v>
      </c>
      <c r="W771" s="137">
        <f t="shared" si="559"/>
        <v>0</v>
      </c>
      <c r="X771" s="137">
        <f t="shared" si="559"/>
        <v>0</v>
      </c>
      <c r="Y771" s="137">
        <f t="shared" si="559"/>
        <v>0</v>
      </c>
      <c r="Z771" s="137">
        <f t="shared" si="559"/>
        <v>0</v>
      </c>
      <c r="AA771" s="137">
        <f t="shared" si="559"/>
        <v>40</v>
      </c>
      <c r="AB771" s="137">
        <f t="shared" si="559"/>
        <v>40</v>
      </c>
      <c r="AC771" s="137"/>
      <c r="AD771" s="137"/>
    </row>
    <row r="772" spans="1:30" s="118" customFormat="1" ht="20.25" hidden="1" customHeight="1" x14ac:dyDescent="0.25">
      <c r="A772" s="187" t="s">
        <v>349</v>
      </c>
      <c r="B772" s="187"/>
      <c r="C772" s="187"/>
      <c r="D772" s="187"/>
      <c r="E772" s="202" t="s">
        <v>397</v>
      </c>
      <c r="F772" s="204">
        <f t="shared" si="556"/>
        <v>80</v>
      </c>
      <c r="G772" s="204">
        <f t="shared" si="557"/>
        <v>0</v>
      </c>
      <c r="H772" s="205">
        <f t="shared" si="558"/>
        <v>80</v>
      </c>
      <c r="I772" s="128"/>
      <c r="J772" s="135"/>
      <c r="K772" s="135"/>
      <c r="L772" s="135"/>
      <c r="M772" s="198">
        <v>32339</v>
      </c>
      <c r="N772" s="199"/>
      <c r="O772" s="200" t="s">
        <v>41</v>
      </c>
      <c r="P772" s="199" t="s">
        <v>206</v>
      </c>
      <c r="Q772" s="201">
        <f t="shared" si="559"/>
        <v>40</v>
      </c>
      <c r="R772" s="201">
        <f t="shared" si="559"/>
        <v>0</v>
      </c>
      <c r="S772" s="201">
        <f t="shared" si="559"/>
        <v>40</v>
      </c>
      <c r="T772" s="201">
        <f t="shared" si="559"/>
        <v>0</v>
      </c>
      <c r="U772" s="201">
        <f t="shared" si="559"/>
        <v>0</v>
      </c>
      <c r="V772" s="201">
        <f t="shared" si="559"/>
        <v>0</v>
      </c>
      <c r="W772" s="201">
        <f t="shared" si="559"/>
        <v>0</v>
      </c>
      <c r="X772" s="201">
        <f t="shared" si="559"/>
        <v>0</v>
      </c>
      <c r="Y772" s="201">
        <f t="shared" si="559"/>
        <v>0</v>
      </c>
      <c r="Z772" s="201">
        <f t="shared" si="559"/>
        <v>0</v>
      </c>
      <c r="AA772" s="201">
        <f t="shared" si="559"/>
        <v>40</v>
      </c>
      <c r="AB772" s="201">
        <f t="shared" si="559"/>
        <v>40</v>
      </c>
      <c r="AC772" s="201"/>
      <c r="AD772" s="201"/>
    </row>
    <row r="773" spans="1:30" s="118" customFormat="1" ht="20.25" hidden="1" customHeight="1" x14ac:dyDescent="0.25">
      <c r="A773" s="186" t="s">
        <v>349</v>
      </c>
      <c r="B773" s="186"/>
      <c r="C773" s="186"/>
      <c r="D773" s="186"/>
      <c r="E773" s="186"/>
      <c r="F773" s="204">
        <f t="shared" si="556"/>
        <v>80</v>
      </c>
      <c r="G773" s="204">
        <f t="shared" si="557"/>
        <v>0</v>
      </c>
      <c r="H773" s="205">
        <f t="shared" si="558"/>
        <v>80</v>
      </c>
      <c r="I773" s="136"/>
      <c r="J773" s="135"/>
      <c r="K773" s="135"/>
      <c r="L773" s="135"/>
      <c r="M773" s="11"/>
      <c r="N773" s="175">
        <v>323390</v>
      </c>
      <c r="O773" s="176" t="s">
        <v>41</v>
      </c>
      <c r="P773" s="177" t="s">
        <v>207</v>
      </c>
      <c r="Q773" s="178">
        <v>40</v>
      </c>
      <c r="R773" s="178">
        <f>S773-Q773</f>
        <v>0</v>
      </c>
      <c r="S773" s="178">
        <v>40</v>
      </c>
      <c r="T773" s="178"/>
      <c r="U773" s="178"/>
      <c r="V773" s="178"/>
      <c r="W773" s="178"/>
      <c r="X773" s="178"/>
      <c r="Y773" s="178"/>
      <c r="Z773" s="178">
        <v>0</v>
      </c>
      <c r="AA773" s="178">
        <f>+Q773</f>
        <v>40</v>
      </c>
      <c r="AB773" s="178">
        <v>40</v>
      </c>
      <c r="AC773" s="178"/>
      <c r="AD773" s="178"/>
    </row>
    <row r="774" spans="1:30" s="118" customFormat="1" ht="20.25" hidden="1" customHeight="1" x14ac:dyDescent="0.25">
      <c r="A774" s="186" t="s">
        <v>349</v>
      </c>
      <c r="B774" s="186"/>
      <c r="C774" s="186"/>
      <c r="D774" s="202" t="s">
        <v>396</v>
      </c>
      <c r="E774" s="202" t="s">
        <v>397</v>
      </c>
      <c r="F774" s="204">
        <f t="shared" si="556"/>
        <v>0</v>
      </c>
      <c r="G774" s="204">
        <f t="shared" si="557"/>
        <v>0</v>
      </c>
      <c r="H774" s="205">
        <f t="shared" si="558"/>
        <v>0</v>
      </c>
      <c r="I774" s="136"/>
      <c r="J774" s="135"/>
      <c r="K774" s="135"/>
      <c r="L774" s="135">
        <v>3236</v>
      </c>
      <c r="M774" s="135"/>
      <c r="N774" s="136"/>
      <c r="O774" s="12" t="s">
        <v>41</v>
      </c>
      <c r="P774" s="131" t="s">
        <v>217</v>
      </c>
      <c r="Q774" s="137">
        <f>+Q775+Q777</f>
        <v>0</v>
      </c>
      <c r="R774" s="137">
        <f t="shared" ref="R774:AB774" si="560">+R775+R777</f>
        <v>0</v>
      </c>
      <c r="S774" s="137">
        <f t="shared" si="560"/>
        <v>0</v>
      </c>
      <c r="T774" s="137">
        <f t="shared" si="560"/>
        <v>0</v>
      </c>
      <c r="U774" s="137">
        <f t="shared" si="560"/>
        <v>0</v>
      </c>
      <c r="V774" s="137">
        <f t="shared" si="560"/>
        <v>0</v>
      </c>
      <c r="W774" s="137">
        <f t="shared" si="560"/>
        <v>0</v>
      </c>
      <c r="X774" s="137">
        <f t="shared" si="560"/>
        <v>0</v>
      </c>
      <c r="Y774" s="137">
        <f t="shared" si="560"/>
        <v>0</v>
      </c>
      <c r="Z774" s="137">
        <f t="shared" si="560"/>
        <v>0</v>
      </c>
      <c r="AA774" s="137">
        <f t="shared" si="560"/>
        <v>0</v>
      </c>
      <c r="AB774" s="137">
        <f t="shared" si="560"/>
        <v>0</v>
      </c>
      <c r="AC774" s="137"/>
      <c r="AD774" s="137"/>
    </row>
    <row r="775" spans="1:30" s="118" customFormat="1" ht="20.25" hidden="1" customHeight="1" x14ac:dyDescent="0.25">
      <c r="A775" s="187" t="s">
        <v>349</v>
      </c>
      <c r="B775" s="187"/>
      <c r="C775" s="187"/>
      <c r="D775" s="187"/>
      <c r="E775" s="202" t="s">
        <v>397</v>
      </c>
      <c r="F775" s="204">
        <f t="shared" si="556"/>
        <v>0</v>
      </c>
      <c r="G775" s="204">
        <f t="shared" si="557"/>
        <v>0</v>
      </c>
      <c r="H775" s="205">
        <f t="shared" si="558"/>
        <v>0</v>
      </c>
      <c r="I775" s="128"/>
      <c r="J775" s="135"/>
      <c r="K775" s="135"/>
      <c r="L775" s="135"/>
      <c r="M775" s="198">
        <v>32363</v>
      </c>
      <c r="N775" s="199"/>
      <c r="O775" s="200" t="s">
        <v>41</v>
      </c>
      <c r="P775" s="199" t="s">
        <v>218</v>
      </c>
      <c r="Q775" s="201">
        <f>+Q776</f>
        <v>0</v>
      </c>
      <c r="R775" s="201">
        <f t="shared" ref="R775:AB775" si="561">+R776</f>
        <v>0</v>
      </c>
      <c r="S775" s="201">
        <f t="shared" si="561"/>
        <v>0</v>
      </c>
      <c r="T775" s="201">
        <f t="shared" si="561"/>
        <v>0</v>
      </c>
      <c r="U775" s="201">
        <f t="shared" si="561"/>
        <v>0</v>
      </c>
      <c r="V775" s="201">
        <f t="shared" si="561"/>
        <v>0</v>
      </c>
      <c r="W775" s="201">
        <f t="shared" si="561"/>
        <v>0</v>
      </c>
      <c r="X775" s="201">
        <f t="shared" si="561"/>
        <v>0</v>
      </c>
      <c r="Y775" s="201">
        <f t="shared" si="561"/>
        <v>0</v>
      </c>
      <c r="Z775" s="201">
        <f t="shared" si="561"/>
        <v>0</v>
      </c>
      <c r="AA775" s="201">
        <f t="shared" si="561"/>
        <v>0</v>
      </c>
      <c r="AB775" s="201">
        <f t="shared" si="561"/>
        <v>0</v>
      </c>
      <c r="AC775" s="201"/>
      <c r="AD775" s="201"/>
    </row>
    <row r="776" spans="1:30" s="118" customFormat="1" ht="20.25" hidden="1" customHeight="1" x14ac:dyDescent="0.25">
      <c r="A776" s="186" t="s">
        <v>349</v>
      </c>
      <c r="B776" s="186"/>
      <c r="C776" s="186"/>
      <c r="D776" s="186"/>
      <c r="E776" s="186"/>
      <c r="F776" s="204">
        <f t="shared" si="556"/>
        <v>0</v>
      </c>
      <c r="G776" s="204">
        <f t="shared" si="557"/>
        <v>0</v>
      </c>
      <c r="H776" s="205">
        <f t="shared" si="558"/>
        <v>0</v>
      </c>
      <c r="I776" s="136"/>
      <c r="J776" s="135"/>
      <c r="K776" s="135"/>
      <c r="L776" s="135"/>
      <c r="M776" s="11"/>
      <c r="N776" s="175">
        <v>323630</v>
      </c>
      <c r="O776" s="176" t="s">
        <v>41</v>
      </c>
      <c r="P776" s="177" t="s">
        <v>218</v>
      </c>
      <c r="Q776" s="178"/>
      <c r="R776" s="178"/>
      <c r="S776" s="178"/>
      <c r="T776" s="178"/>
      <c r="U776" s="178"/>
      <c r="V776" s="178"/>
      <c r="W776" s="178"/>
      <c r="X776" s="178"/>
      <c r="Y776" s="178"/>
      <c r="Z776" s="178"/>
      <c r="AA776" s="178">
        <f>+Q776</f>
        <v>0</v>
      </c>
      <c r="AB776" s="178"/>
      <c r="AC776" s="178"/>
      <c r="AD776" s="178"/>
    </row>
    <row r="777" spans="1:30" s="118" customFormat="1" ht="20.25" hidden="1" customHeight="1" x14ac:dyDescent="0.25">
      <c r="A777" s="187" t="s">
        <v>349</v>
      </c>
      <c r="B777" s="187"/>
      <c r="C777" s="187"/>
      <c r="D777" s="187"/>
      <c r="E777" s="202" t="s">
        <v>397</v>
      </c>
      <c r="F777" s="204">
        <f t="shared" si="556"/>
        <v>0</v>
      </c>
      <c r="G777" s="204">
        <f t="shared" si="557"/>
        <v>0</v>
      </c>
      <c r="H777" s="205">
        <f t="shared" si="558"/>
        <v>0</v>
      </c>
      <c r="I777" s="128"/>
      <c r="J777" s="135"/>
      <c r="K777" s="135"/>
      <c r="L777" s="135"/>
      <c r="M777" s="198">
        <v>32369</v>
      </c>
      <c r="N777" s="199"/>
      <c r="O777" s="200" t="s">
        <v>41</v>
      </c>
      <c r="P777" s="199" t="s">
        <v>219</v>
      </c>
      <c r="Q777" s="201">
        <f>+Q778</f>
        <v>0</v>
      </c>
      <c r="R777" s="201">
        <f t="shared" ref="R777:AB777" si="562">+R778</f>
        <v>0</v>
      </c>
      <c r="S777" s="201">
        <f t="shared" si="562"/>
        <v>0</v>
      </c>
      <c r="T777" s="201">
        <f t="shared" si="562"/>
        <v>0</v>
      </c>
      <c r="U777" s="201">
        <f t="shared" si="562"/>
        <v>0</v>
      </c>
      <c r="V777" s="201">
        <f t="shared" si="562"/>
        <v>0</v>
      </c>
      <c r="W777" s="201">
        <f t="shared" si="562"/>
        <v>0</v>
      </c>
      <c r="X777" s="201">
        <f t="shared" si="562"/>
        <v>0</v>
      </c>
      <c r="Y777" s="201">
        <f t="shared" si="562"/>
        <v>0</v>
      </c>
      <c r="Z777" s="201">
        <f t="shared" si="562"/>
        <v>0</v>
      </c>
      <c r="AA777" s="201">
        <f t="shared" si="562"/>
        <v>0</v>
      </c>
      <c r="AB777" s="201">
        <f t="shared" si="562"/>
        <v>0</v>
      </c>
      <c r="AC777" s="201"/>
      <c r="AD777" s="201"/>
    </row>
    <row r="778" spans="1:30" s="118" customFormat="1" ht="20.25" hidden="1" customHeight="1" x14ac:dyDescent="0.25">
      <c r="A778" s="186" t="s">
        <v>349</v>
      </c>
      <c r="B778" s="186"/>
      <c r="C778" s="186"/>
      <c r="D778" s="186"/>
      <c r="E778" s="186"/>
      <c r="F778" s="204">
        <f t="shared" si="556"/>
        <v>0</v>
      </c>
      <c r="G778" s="204">
        <f t="shared" si="557"/>
        <v>0</v>
      </c>
      <c r="H778" s="205">
        <f t="shared" si="558"/>
        <v>0</v>
      </c>
      <c r="I778" s="136"/>
      <c r="J778" s="135"/>
      <c r="K778" s="135"/>
      <c r="L778" s="135"/>
      <c r="M778" s="11"/>
      <c r="N778" s="175">
        <v>323690</v>
      </c>
      <c r="O778" s="176" t="s">
        <v>41</v>
      </c>
      <c r="P778" s="177" t="s">
        <v>219</v>
      </c>
      <c r="Q778" s="178"/>
      <c r="R778" s="178"/>
      <c r="S778" s="178"/>
      <c r="T778" s="178"/>
      <c r="U778" s="178"/>
      <c r="V778" s="178"/>
      <c r="W778" s="178"/>
      <c r="X778" s="178"/>
      <c r="Y778" s="178"/>
      <c r="Z778" s="178"/>
      <c r="AA778" s="178">
        <f>+Q778</f>
        <v>0</v>
      </c>
      <c r="AB778" s="178"/>
      <c r="AC778" s="178"/>
      <c r="AD778" s="178"/>
    </row>
    <row r="779" spans="1:30" s="118" customFormat="1" ht="20.25" hidden="1" customHeight="1" x14ac:dyDescent="0.25">
      <c r="A779" s="186" t="s">
        <v>349</v>
      </c>
      <c r="B779" s="186"/>
      <c r="C779" s="186"/>
      <c r="D779" s="202" t="s">
        <v>396</v>
      </c>
      <c r="E779" s="202" t="s">
        <v>397</v>
      </c>
      <c r="F779" s="204">
        <f t="shared" si="556"/>
        <v>320</v>
      </c>
      <c r="G779" s="204">
        <f t="shared" si="557"/>
        <v>0</v>
      </c>
      <c r="H779" s="205">
        <f t="shared" si="558"/>
        <v>500</v>
      </c>
      <c r="I779" s="136"/>
      <c r="J779" s="135"/>
      <c r="K779" s="135"/>
      <c r="L779" s="135">
        <v>3238</v>
      </c>
      <c r="M779" s="135"/>
      <c r="N779" s="136"/>
      <c r="O779" s="12" t="s">
        <v>41</v>
      </c>
      <c r="P779" s="131" t="s">
        <v>224</v>
      </c>
      <c r="Q779" s="137">
        <f t="shared" ref="Q779:AB780" si="563">Q780</f>
        <v>160</v>
      </c>
      <c r="R779" s="137">
        <f t="shared" si="563"/>
        <v>0</v>
      </c>
      <c r="S779" s="137">
        <f t="shared" si="563"/>
        <v>160</v>
      </c>
      <c r="T779" s="137">
        <f t="shared" si="563"/>
        <v>0</v>
      </c>
      <c r="U779" s="137">
        <f t="shared" si="563"/>
        <v>0</v>
      </c>
      <c r="V779" s="137">
        <f t="shared" si="563"/>
        <v>0</v>
      </c>
      <c r="W779" s="137">
        <f t="shared" si="563"/>
        <v>0</v>
      </c>
      <c r="X779" s="137">
        <f t="shared" si="563"/>
        <v>0</v>
      </c>
      <c r="Y779" s="137">
        <f t="shared" si="563"/>
        <v>0</v>
      </c>
      <c r="Z779" s="137">
        <f t="shared" si="563"/>
        <v>180</v>
      </c>
      <c r="AA779" s="137">
        <f t="shared" si="563"/>
        <v>160</v>
      </c>
      <c r="AB779" s="137">
        <f t="shared" si="563"/>
        <v>160</v>
      </c>
      <c r="AC779" s="137"/>
      <c r="AD779" s="137"/>
    </row>
    <row r="780" spans="1:30" s="118" customFormat="1" ht="20.25" hidden="1" customHeight="1" x14ac:dyDescent="0.25">
      <c r="A780" s="187" t="s">
        <v>349</v>
      </c>
      <c r="B780" s="187"/>
      <c r="C780" s="187"/>
      <c r="D780" s="187"/>
      <c r="E780" s="202" t="s">
        <v>397</v>
      </c>
      <c r="F780" s="204">
        <f t="shared" si="556"/>
        <v>320</v>
      </c>
      <c r="G780" s="204">
        <f t="shared" si="557"/>
        <v>0</v>
      </c>
      <c r="H780" s="205">
        <f t="shared" si="558"/>
        <v>500</v>
      </c>
      <c r="I780" s="128"/>
      <c r="J780" s="135"/>
      <c r="K780" s="135"/>
      <c r="L780" s="135"/>
      <c r="M780" s="198">
        <v>32389</v>
      </c>
      <c r="N780" s="199"/>
      <c r="O780" s="200" t="s">
        <v>41</v>
      </c>
      <c r="P780" s="199" t="s">
        <v>225</v>
      </c>
      <c r="Q780" s="201">
        <f t="shared" si="563"/>
        <v>160</v>
      </c>
      <c r="R780" s="201">
        <f t="shared" si="563"/>
        <v>0</v>
      </c>
      <c r="S780" s="201">
        <f t="shared" si="563"/>
        <v>160</v>
      </c>
      <c r="T780" s="201">
        <f t="shared" si="563"/>
        <v>0</v>
      </c>
      <c r="U780" s="201">
        <f t="shared" si="563"/>
        <v>0</v>
      </c>
      <c r="V780" s="201">
        <f t="shared" si="563"/>
        <v>0</v>
      </c>
      <c r="W780" s="201">
        <f t="shared" si="563"/>
        <v>0</v>
      </c>
      <c r="X780" s="201">
        <f t="shared" si="563"/>
        <v>0</v>
      </c>
      <c r="Y780" s="201">
        <f t="shared" si="563"/>
        <v>0</v>
      </c>
      <c r="Z780" s="201">
        <f t="shared" si="563"/>
        <v>180</v>
      </c>
      <c r="AA780" s="201">
        <f t="shared" si="563"/>
        <v>160</v>
      </c>
      <c r="AB780" s="201">
        <f t="shared" si="563"/>
        <v>160</v>
      </c>
      <c r="AC780" s="201"/>
      <c r="AD780" s="201"/>
    </row>
    <row r="781" spans="1:30" s="118" customFormat="1" ht="20.25" hidden="1" customHeight="1" x14ac:dyDescent="0.25">
      <c r="A781" s="186" t="s">
        <v>349</v>
      </c>
      <c r="B781" s="186"/>
      <c r="C781" s="186"/>
      <c r="D781" s="186"/>
      <c r="E781" s="186"/>
      <c r="F781" s="204">
        <f t="shared" si="556"/>
        <v>320</v>
      </c>
      <c r="G781" s="204">
        <f t="shared" si="557"/>
        <v>0</v>
      </c>
      <c r="H781" s="205">
        <f t="shared" si="558"/>
        <v>500</v>
      </c>
      <c r="I781" s="136"/>
      <c r="J781" s="135"/>
      <c r="K781" s="135"/>
      <c r="L781" s="135"/>
      <c r="M781" s="11"/>
      <c r="N781" s="175">
        <v>323890</v>
      </c>
      <c r="O781" s="176" t="s">
        <v>41</v>
      </c>
      <c r="P781" s="177" t="s">
        <v>225</v>
      </c>
      <c r="Q781" s="178">
        <v>160</v>
      </c>
      <c r="R781" s="178">
        <f>S781-Q781</f>
        <v>0</v>
      </c>
      <c r="S781" s="178">
        <v>160</v>
      </c>
      <c r="T781" s="178"/>
      <c r="U781" s="178"/>
      <c r="V781" s="178"/>
      <c r="W781" s="178"/>
      <c r="X781" s="178"/>
      <c r="Y781" s="178"/>
      <c r="Z781" s="178">
        <v>180</v>
      </c>
      <c r="AA781" s="178">
        <f>+Q781</f>
        <v>160</v>
      </c>
      <c r="AB781" s="178">
        <v>160</v>
      </c>
      <c r="AC781" s="178"/>
      <c r="AD781" s="178"/>
    </row>
    <row r="782" spans="1:30" s="118" customFormat="1" ht="20.25" hidden="1" customHeight="1" x14ac:dyDescent="0.25">
      <c r="A782" s="186" t="s">
        <v>349</v>
      </c>
      <c r="B782" s="186"/>
      <c r="C782" s="186"/>
      <c r="D782" s="202" t="s">
        <v>396</v>
      </c>
      <c r="E782" s="202" t="s">
        <v>397</v>
      </c>
      <c r="F782" s="204">
        <f t="shared" si="556"/>
        <v>320</v>
      </c>
      <c r="G782" s="204">
        <f t="shared" si="557"/>
        <v>0</v>
      </c>
      <c r="H782" s="205">
        <f t="shared" si="558"/>
        <v>490</v>
      </c>
      <c r="I782" s="136"/>
      <c r="J782" s="135"/>
      <c r="K782" s="135"/>
      <c r="L782" s="135">
        <v>3239</v>
      </c>
      <c r="M782" s="135"/>
      <c r="N782" s="136"/>
      <c r="O782" s="12" t="s">
        <v>41</v>
      </c>
      <c r="P782" s="131" t="s">
        <v>226</v>
      </c>
      <c r="Q782" s="137">
        <f>Q787+Q783+Q785+Q789</f>
        <v>160</v>
      </c>
      <c r="R782" s="137">
        <f t="shared" ref="R782:AB782" si="564">R787+R783+R785+R789</f>
        <v>0</v>
      </c>
      <c r="S782" s="137">
        <f t="shared" si="564"/>
        <v>160</v>
      </c>
      <c r="T782" s="137">
        <f t="shared" si="564"/>
        <v>0</v>
      </c>
      <c r="U782" s="137">
        <f t="shared" si="564"/>
        <v>0</v>
      </c>
      <c r="V782" s="137">
        <f t="shared" si="564"/>
        <v>0</v>
      </c>
      <c r="W782" s="137">
        <f t="shared" si="564"/>
        <v>0</v>
      </c>
      <c r="X782" s="137">
        <f t="shared" si="564"/>
        <v>0</v>
      </c>
      <c r="Y782" s="137">
        <f t="shared" si="564"/>
        <v>0</v>
      </c>
      <c r="Z782" s="137">
        <f t="shared" si="564"/>
        <v>180</v>
      </c>
      <c r="AA782" s="137">
        <f t="shared" si="564"/>
        <v>160</v>
      </c>
      <c r="AB782" s="137">
        <f t="shared" si="564"/>
        <v>150</v>
      </c>
      <c r="AC782" s="137"/>
      <c r="AD782" s="137"/>
    </row>
    <row r="783" spans="1:30" s="118" customFormat="1" ht="20.25" hidden="1" customHeight="1" x14ac:dyDescent="0.25">
      <c r="A783" s="187" t="s">
        <v>349</v>
      </c>
      <c r="B783" s="187"/>
      <c r="C783" s="187"/>
      <c r="D783" s="187"/>
      <c r="E783" s="202" t="s">
        <v>397</v>
      </c>
      <c r="F783" s="204">
        <f t="shared" si="556"/>
        <v>0</v>
      </c>
      <c r="G783" s="204">
        <f t="shared" si="557"/>
        <v>0</v>
      </c>
      <c r="H783" s="205">
        <f t="shared" si="558"/>
        <v>0</v>
      </c>
      <c r="I783" s="128"/>
      <c r="J783" s="135"/>
      <c r="K783" s="135"/>
      <c r="L783" s="135"/>
      <c r="M783" s="198">
        <v>32391</v>
      </c>
      <c r="N783" s="199"/>
      <c r="O783" s="200" t="s">
        <v>41</v>
      </c>
      <c r="P783" s="199" t="s">
        <v>227</v>
      </c>
      <c r="Q783" s="201">
        <f>+Q784</f>
        <v>0</v>
      </c>
      <c r="R783" s="201">
        <f t="shared" ref="R783:AB783" si="565">+R784</f>
        <v>0</v>
      </c>
      <c r="S783" s="201">
        <f t="shared" si="565"/>
        <v>0</v>
      </c>
      <c r="T783" s="201">
        <f t="shared" si="565"/>
        <v>0</v>
      </c>
      <c r="U783" s="201">
        <f t="shared" si="565"/>
        <v>0</v>
      </c>
      <c r="V783" s="201">
        <f t="shared" si="565"/>
        <v>0</v>
      </c>
      <c r="W783" s="201">
        <f t="shared" si="565"/>
        <v>0</v>
      </c>
      <c r="X783" s="201">
        <f t="shared" si="565"/>
        <v>0</v>
      </c>
      <c r="Y783" s="201">
        <f t="shared" si="565"/>
        <v>0</v>
      </c>
      <c r="Z783" s="201">
        <f t="shared" si="565"/>
        <v>0</v>
      </c>
      <c r="AA783" s="201">
        <f t="shared" si="565"/>
        <v>0</v>
      </c>
      <c r="AB783" s="201">
        <f t="shared" si="565"/>
        <v>0</v>
      </c>
      <c r="AC783" s="201"/>
      <c r="AD783" s="201"/>
    </row>
    <row r="784" spans="1:30" s="118" customFormat="1" ht="20.25" hidden="1" customHeight="1" x14ac:dyDescent="0.25">
      <c r="A784" s="186" t="s">
        <v>349</v>
      </c>
      <c r="B784" s="186"/>
      <c r="C784" s="186"/>
      <c r="D784" s="186"/>
      <c r="E784" s="186"/>
      <c r="F784" s="204">
        <f t="shared" si="556"/>
        <v>0</v>
      </c>
      <c r="G784" s="204">
        <f t="shared" si="557"/>
        <v>0</v>
      </c>
      <c r="H784" s="205">
        <f t="shared" si="558"/>
        <v>0</v>
      </c>
      <c r="I784" s="136"/>
      <c r="J784" s="135"/>
      <c r="K784" s="135"/>
      <c r="L784" s="135"/>
      <c r="M784" s="11"/>
      <c r="N784" s="175">
        <v>323910</v>
      </c>
      <c r="O784" s="176" t="s">
        <v>41</v>
      </c>
      <c r="P784" s="177" t="s">
        <v>227</v>
      </c>
      <c r="Q784" s="178"/>
      <c r="R784" s="178"/>
      <c r="S784" s="178"/>
      <c r="T784" s="178"/>
      <c r="U784" s="178"/>
      <c r="V784" s="178"/>
      <c r="W784" s="178"/>
      <c r="X784" s="178"/>
      <c r="Y784" s="178"/>
      <c r="Z784" s="178"/>
      <c r="AA784" s="178">
        <f>+Q784</f>
        <v>0</v>
      </c>
      <c r="AB784" s="178"/>
      <c r="AC784" s="178"/>
      <c r="AD784" s="178"/>
    </row>
    <row r="785" spans="1:30" s="118" customFormat="1" ht="20.25" hidden="1" customHeight="1" x14ac:dyDescent="0.25">
      <c r="A785" s="187" t="s">
        <v>349</v>
      </c>
      <c r="B785" s="187"/>
      <c r="C785" s="187"/>
      <c r="D785" s="187"/>
      <c r="E785" s="202" t="s">
        <v>397</v>
      </c>
      <c r="F785" s="204">
        <f t="shared" si="556"/>
        <v>0</v>
      </c>
      <c r="G785" s="204">
        <f t="shared" si="557"/>
        <v>0</v>
      </c>
      <c r="H785" s="205">
        <f t="shared" si="558"/>
        <v>0</v>
      </c>
      <c r="I785" s="128"/>
      <c r="J785" s="135"/>
      <c r="K785" s="135"/>
      <c r="L785" s="135"/>
      <c r="M785" s="198">
        <v>32394</v>
      </c>
      <c r="N785" s="199"/>
      <c r="O785" s="200" t="s">
        <v>41</v>
      </c>
      <c r="P785" s="199" t="s">
        <v>229</v>
      </c>
      <c r="Q785" s="201">
        <f>+Q786</f>
        <v>0</v>
      </c>
      <c r="R785" s="201">
        <f t="shared" ref="R785:AB785" si="566">+R786</f>
        <v>0</v>
      </c>
      <c r="S785" s="201">
        <f t="shared" si="566"/>
        <v>0</v>
      </c>
      <c r="T785" s="201">
        <f t="shared" si="566"/>
        <v>0</v>
      </c>
      <c r="U785" s="201">
        <f t="shared" si="566"/>
        <v>0</v>
      </c>
      <c r="V785" s="201">
        <f t="shared" si="566"/>
        <v>0</v>
      </c>
      <c r="W785" s="201">
        <f t="shared" si="566"/>
        <v>0</v>
      </c>
      <c r="X785" s="201">
        <f t="shared" si="566"/>
        <v>0</v>
      </c>
      <c r="Y785" s="201">
        <f t="shared" si="566"/>
        <v>0</v>
      </c>
      <c r="Z785" s="201">
        <f t="shared" si="566"/>
        <v>0</v>
      </c>
      <c r="AA785" s="201">
        <f t="shared" si="566"/>
        <v>0</v>
      </c>
      <c r="AB785" s="201">
        <f t="shared" si="566"/>
        <v>0</v>
      </c>
      <c r="AC785" s="201"/>
      <c r="AD785" s="201"/>
    </row>
    <row r="786" spans="1:30" s="118" customFormat="1" ht="20.25" hidden="1" customHeight="1" x14ac:dyDescent="0.25">
      <c r="A786" s="186" t="s">
        <v>349</v>
      </c>
      <c r="B786" s="186"/>
      <c r="C786" s="186"/>
      <c r="D786" s="186"/>
      <c r="E786" s="186"/>
      <c r="F786" s="204">
        <f t="shared" si="556"/>
        <v>0</v>
      </c>
      <c r="G786" s="204">
        <f t="shared" si="557"/>
        <v>0</v>
      </c>
      <c r="H786" s="205">
        <f t="shared" si="558"/>
        <v>0</v>
      </c>
      <c r="I786" s="136"/>
      <c r="J786" s="135"/>
      <c r="K786" s="135"/>
      <c r="L786" s="135"/>
      <c r="M786" s="11"/>
      <c r="N786" s="175">
        <v>323940</v>
      </c>
      <c r="O786" s="176" t="s">
        <v>41</v>
      </c>
      <c r="P786" s="177" t="s">
        <v>229</v>
      </c>
      <c r="Q786" s="178"/>
      <c r="R786" s="178"/>
      <c r="S786" s="178"/>
      <c r="T786" s="178"/>
      <c r="U786" s="178"/>
      <c r="V786" s="178"/>
      <c r="W786" s="178"/>
      <c r="X786" s="178"/>
      <c r="Y786" s="178"/>
      <c r="Z786" s="178"/>
      <c r="AA786" s="178">
        <f>+Q786</f>
        <v>0</v>
      </c>
      <c r="AB786" s="178"/>
      <c r="AC786" s="178"/>
      <c r="AD786" s="178"/>
    </row>
    <row r="787" spans="1:30" s="118" customFormat="1" ht="20.25" hidden="1" customHeight="1" x14ac:dyDescent="0.25">
      <c r="A787" s="187" t="s">
        <v>349</v>
      </c>
      <c r="B787" s="187"/>
      <c r="C787" s="187"/>
      <c r="D787" s="187"/>
      <c r="E787" s="202" t="s">
        <v>397</v>
      </c>
      <c r="F787" s="204">
        <f t="shared" si="556"/>
        <v>320</v>
      </c>
      <c r="G787" s="204">
        <f t="shared" si="557"/>
        <v>0</v>
      </c>
      <c r="H787" s="205">
        <f t="shared" si="558"/>
        <v>490</v>
      </c>
      <c r="I787" s="128"/>
      <c r="J787" s="135"/>
      <c r="K787" s="135"/>
      <c r="L787" s="135"/>
      <c r="M787" s="198">
        <v>32395</v>
      </c>
      <c r="N787" s="199"/>
      <c r="O787" s="200" t="s">
        <v>41</v>
      </c>
      <c r="P787" s="199" t="s">
        <v>230</v>
      </c>
      <c r="Q787" s="201">
        <f>Q788</f>
        <v>160</v>
      </c>
      <c r="R787" s="201">
        <f t="shared" ref="R787:AB787" si="567">R788</f>
        <v>0</v>
      </c>
      <c r="S787" s="201">
        <f t="shared" si="567"/>
        <v>160</v>
      </c>
      <c r="T787" s="201">
        <f t="shared" si="567"/>
        <v>0</v>
      </c>
      <c r="U787" s="201">
        <f t="shared" si="567"/>
        <v>0</v>
      </c>
      <c r="V787" s="201">
        <f t="shared" si="567"/>
        <v>0</v>
      </c>
      <c r="W787" s="201">
        <f t="shared" si="567"/>
        <v>0</v>
      </c>
      <c r="X787" s="201">
        <f t="shared" si="567"/>
        <v>0</v>
      </c>
      <c r="Y787" s="201">
        <f t="shared" si="567"/>
        <v>0</v>
      </c>
      <c r="Z787" s="201">
        <f t="shared" si="567"/>
        <v>180</v>
      </c>
      <c r="AA787" s="201">
        <f t="shared" si="567"/>
        <v>160</v>
      </c>
      <c r="AB787" s="201">
        <f t="shared" si="567"/>
        <v>150</v>
      </c>
      <c r="AC787" s="201"/>
      <c r="AD787" s="201"/>
    </row>
    <row r="788" spans="1:30" s="118" customFormat="1" ht="20.25" hidden="1" customHeight="1" x14ac:dyDescent="0.25">
      <c r="A788" s="186" t="s">
        <v>349</v>
      </c>
      <c r="B788" s="186"/>
      <c r="C788" s="186"/>
      <c r="D788" s="186"/>
      <c r="E788" s="186"/>
      <c r="F788" s="204">
        <f t="shared" si="556"/>
        <v>320</v>
      </c>
      <c r="G788" s="204">
        <f t="shared" si="557"/>
        <v>0</v>
      </c>
      <c r="H788" s="205">
        <f t="shared" si="558"/>
        <v>490</v>
      </c>
      <c r="I788" s="136"/>
      <c r="J788" s="135"/>
      <c r="K788" s="135"/>
      <c r="L788" s="135"/>
      <c r="M788" s="11"/>
      <c r="N788" s="175">
        <v>323950</v>
      </c>
      <c r="O788" s="176" t="s">
        <v>41</v>
      </c>
      <c r="P788" s="177" t="s">
        <v>230</v>
      </c>
      <c r="Q788" s="178">
        <v>160</v>
      </c>
      <c r="R788" s="178">
        <f>S788-Q788</f>
        <v>0</v>
      </c>
      <c r="S788" s="178">
        <v>160</v>
      </c>
      <c r="T788" s="178"/>
      <c r="U788" s="178"/>
      <c r="V788" s="178"/>
      <c r="W788" s="178"/>
      <c r="X788" s="178"/>
      <c r="Y788" s="178"/>
      <c r="Z788" s="178">
        <v>180</v>
      </c>
      <c r="AA788" s="178">
        <f>+Q788</f>
        <v>160</v>
      </c>
      <c r="AB788" s="178">
        <v>150</v>
      </c>
      <c r="AC788" s="178"/>
      <c r="AD788" s="178"/>
    </row>
    <row r="789" spans="1:30" s="118" customFormat="1" ht="20.25" hidden="1" customHeight="1" x14ac:dyDescent="0.25">
      <c r="A789" s="187" t="s">
        <v>349</v>
      </c>
      <c r="B789" s="187"/>
      <c r="C789" s="187"/>
      <c r="D789" s="187"/>
      <c r="E789" s="202" t="s">
        <v>397</v>
      </c>
      <c r="F789" s="204">
        <f t="shared" si="556"/>
        <v>0</v>
      </c>
      <c r="G789" s="204">
        <f t="shared" si="557"/>
        <v>0</v>
      </c>
      <c r="H789" s="205">
        <f t="shared" si="558"/>
        <v>0</v>
      </c>
      <c r="I789" s="128"/>
      <c r="J789" s="135"/>
      <c r="K789" s="135"/>
      <c r="L789" s="135"/>
      <c r="M789" s="198">
        <v>32399</v>
      </c>
      <c r="N789" s="199"/>
      <c r="O789" s="200" t="s">
        <v>41</v>
      </c>
      <c r="P789" s="199" t="s">
        <v>231</v>
      </c>
      <c r="Q789" s="201">
        <f>+Q790+Q791+Q792+Q793+Q794</f>
        <v>0</v>
      </c>
      <c r="R789" s="201">
        <f t="shared" ref="R789:AB789" si="568">+R790+R791+R792+R793+R794</f>
        <v>0</v>
      </c>
      <c r="S789" s="201">
        <f t="shared" si="568"/>
        <v>0</v>
      </c>
      <c r="T789" s="201">
        <f t="shared" si="568"/>
        <v>0</v>
      </c>
      <c r="U789" s="201">
        <f t="shared" si="568"/>
        <v>0</v>
      </c>
      <c r="V789" s="201">
        <f t="shared" si="568"/>
        <v>0</v>
      </c>
      <c r="W789" s="201">
        <f t="shared" si="568"/>
        <v>0</v>
      </c>
      <c r="X789" s="201">
        <f t="shared" si="568"/>
        <v>0</v>
      </c>
      <c r="Y789" s="201">
        <f t="shared" si="568"/>
        <v>0</v>
      </c>
      <c r="Z789" s="247">
        <f t="shared" si="568"/>
        <v>0</v>
      </c>
      <c r="AA789" s="247">
        <f t="shared" si="568"/>
        <v>0</v>
      </c>
      <c r="AB789" s="201">
        <f t="shared" si="568"/>
        <v>0</v>
      </c>
      <c r="AC789" s="201">
        <f t="shared" ref="AC789:AD789" si="569">+AC790+AC791+AC792+AC793+AC794</f>
        <v>0</v>
      </c>
      <c r="AD789" s="201">
        <f t="shared" si="569"/>
        <v>0</v>
      </c>
    </row>
    <row r="790" spans="1:30" s="118" customFormat="1" ht="20.25" hidden="1" customHeight="1" x14ac:dyDescent="0.25">
      <c r="A790" s="186" t="s">
        <v>349</v>
      </c>
      <c r="B790" s="186"/>
      <c r="C790" s="186"/>
      <c r="D790" s="186"/>
      <c r="E790" s="186"/>
      <c r="F790" s="204">
        <f t="shared" si="556"/>
        <v>0</v>
      </c>
      <c r="G790" s="204">
        <f t="shared" si="557"/>
        <v>0</v>
      </c>
      <c r="H790" s="205">
        <f t="shared" si="558"/>
        <v>0</v>
      </c>
      <c r="I790" s="136"/>
      <c r="J790" s="135"/>
      <c r="K790" s="135"/>
      <c r="L790" s="135"/>
      <c r="M790" s="11"/>
      <c r="N790" s="175">
        <v>323990</v>
      </c>
      <c r="O790" s="176" t="s">
        <v>41</v>
      </c>
      <c r="P790" s="177" t="s">
        <v>232</v>
      </c>
      <c r="Q790" s="178"/>
      <c r="R790" s="178"/>
      <c r="S790" s="178"/>
      <c r="T790" s="178"/>
      <c r="U790" s="178"/>
      <c r="V790" s="178"/>
      <c r="W790" s="178"/>
      <c r="X790" s="178"/>
      <c r="Y790" s="178"/>
      <c r="Z790" s="248"/>
      <c r="AA790" s="248">
        <f t="shared" ref="AA790:AA794" si="570">+Q790</f>
        <v>0</v>
      </c>
      <c r="AB790" s="178"/>
      <c r="AC790" s="178"/>
      <c r="AD790" s="178"/>
    </row>
    <row r="791" spans="1:30" s="118" customFormat="1" ht="20.25" hidden="1" customHeight="1" x14ac:dyDescent="0.25">
      <c r="A791" s="186" t="s">
        <v>349</v>
      </c>
      <c r="B791" s="186"/>
      <c r="C791" s="186"/>
      <c r="D791" s="186"/>
      <c r="E791" s="186"/>
      <c r="F791" s="204">
        <f t="shared" si="556"/>
        <v>0</v>
      </c>
      <c r="G791" s="204">
        <f t="shared" si="557"/>
        <v>0</v>
      </c>
      <c r="H791" s="205">
        <f t="shared" si="558"/>
        <v>0</v>
      </c>
      <c r="I791" s="136"/>
      <c r="J791" s="135"/>
      <c r="K791" s="135"/>
      <c r="L791" s="135"/>
      <c r="M791" s="11"/>
      <c r="N791" s="175">
        <v>323991</v>
      </c>
      <c r="O791" s="176" t="s">
        <v>41</v>
      </c>
      <c r="P791" s="177" t="s">
        <v>233</v>
      </c>
      <c r="Q791" s="178"/>
      <c r="R791" s="178"/>
      <c r="S791" s="178"/>
      <c r="T791" s="178"/>
      <c r="U791" s="178"/>
      <c r="V791" s="178"/>
      <c r="W791" s="178"/>
      <c r="X791" s="178"/>
      <c r="Y791" s="178"/>
      <c r="Z791" s="248"/>
      <c r="AA791" s="248">
        <f t="shared" si="570"/>
        <v>0</v>
      </c>
      <c r="AB791" s="178"/>
      <c r="AC791" s="178"/>
      <c r="AD791" s="178"/>
    </row>
    <row r="792" spans="1:30" s="118" customFormat="1" ht="20.25" hidden="1" customHeight="1" x14ac:dyDescent="0.25">
      <c r="A792" s="186" t="s">
        <v>349</v>
      </c>
      <c r="B792" s="186"/>
      <c r="C792" s="186"/>
      <c r="D792" s="186"/>
      <c r="E792" s="186"/>
      <c r="F792" s="204">
        <f t="shared" si="556"/>
        <v>0</v>
      </c>
      <c r="G792" s="204">
        <f t="shared" si="557"/>
        <v>0</v>
      </c>
      <c r="H792" s="205">
        <f t="shared" si="558"/>
        <v>0</v>
      </c>
      <c r="I792" s="136"/>
      <c r="J792" s="135"/>
      <c r="K792" s="135"/>
      <c r="L792" s="135"/>
      <c r="M792" s="11"/>
      <c r="N792" s="175">
        <v>323992</v>
      </c>
      <c r="O792" s="176" t="s">
        <v>41</v>
      </c>
      <c r="P792" s="177" t="s">
        <v>234</v>
      </c>
      <c r="Q792" s="178"/>
      <c r="R792" s="178"/>
      <c r="S792" s="178"/>
      <c r="T792" s="178"/>
      <c r="U792" s="178"/>
      <c r="V792" s="178"/>
      <c r="W792" s="178"/>
      <c r="X792" s="178"/>
      <c r="Y792" s="178"/>
      <c r="Z792" s="248"/>
      <c r="AA792" s="248">
        <f t="shared" si="570"/>
        <v>0</v>
      </c>
      <c r="AB792" s="178"/>
      <c r="AC792" s="178"/>
      <c r="AD792" s="178"/>
    </row>
    <row r="793" spans="1:30" s="118" customFormat="1" ht="20.25" hidden="1" customHeight="1" x14ac:dyDescent="0.25">
      <c r="A793" s="186" t="s">
        <v>349</v>
      </c>
      <c r="B793" s="186"/>
      <c r="C793" s="186"/>
      <c r="D793" s="186"/>
      <c r="E793" s="186"/>
      <c r="F793" s="204">
        <f t="shared" si="556"/>
        <v>0</v>
      </c>
      <c r="G793" s="204">
        <f t="shared" si="557"/>
        <v>0</v>
      </c>
      <c r="H793" s="205">
        <f t="shared" si="558"/>
        <v>0</v>
      </c>
      <c r="I793" s="136"/>
      <c r="J793" s="135"/>
      <c r="K793" s="135"/>
      <c r="L793" s="135"/>
      <c r="M793" s="11"/>
      <c r="N793" s="175">
        <v>323993</v>
      </c>
      <c r="O793" s="176" t="s">
        <v>41</v>
      </c>
      <c r="P793" s="177" t="s">
        <v>235</v>
      </c>
      <c r="Q793" s="178"/>
      <c r="R793" s="178"/>
      <c r="S793" s="178"/>
      <c r="T793" s="178"/>
      <c r="U793" s="178"/>
      <c r="V793" s="178"/>
      <c r="W793" s="178"/>
      <c r="X793" s="178"/>
      <c r="Y793" s="178"/>
      <c r="Z793" s="248"/>
      <c r="AA793" s="248">
        <f t="shared" si="570"/>
        <v>0</v>
      </c>
      <c r="AB793" s="178"/>
      <c r="AC793" s="178"/>
      <c r="AD793" s="178"/>
    </row>
    <row r="794" spans="1:30" s="118" customFormat="1" ht="20.25" hidden="1" customHeight="1" x14ac:dyDescent="0.25">
      <c r="A794" s="186" t="s">
        <v>349</v>
      </c>
      <c r="B794" s="186"/>
      <c r="C794" s="186"/>
      <c r="D794" s="186"/>
      <c r="E794" s="186"/>
      <c r="F794" s="204">
        <f t="shared" si="556"/>
        <v>0</v>
      </c>
      <c r="G794" s="204">
        <f t="shared" si="557"/>
        <v>0</v>
      </c>
      <c r="H794" s="205">
        <f t="shared" si="558"/>
        <v>0</v>
      </c>
      <c r="I794" s="136"/>
      <c r="J794" s="135"/>
      <c r="K794" s="135"/>
      <c r="L794" s="135"/>
      <c r="M794" s="11"/>
      <c r="N794" s="175">
        <v>323994</v>
      </c>
      <c r="O794" s="176" t="s">
        <v>41</v>
      </c>
      <c r="P794" s="177" t="s">
        <v>236</v>
      </c>
      <c r="Q794" s="178"/>
      <c r="R794" s="178"/>
      <c r="S794" s="178"/>
      <c r="T794" s="178"/>
      <c r="U794" s="178"/>
      <c r="V794" s="178"/>
      <c r="W794" s="178"/>
      <c r="X794" s="178"/>
      <c r="Y794" s="178"/>
      <c r="Z794" s="248"/>
      <c r="AA794" s="248">
        <f t="shared" si="570"/>
        <v>0</v>
      </c>
      <c r="AB794" s="178"/>
      <c r="AC794" s="178"/>
      <c r="AD794" s="178"/>
    </row>
    <row r="795" spans="1:30" s="118" customFormat="1" ht="30" hidden="1" customHeight="1" x14ac:dyDescent="0.25">
      <c r="A795" s="186" t="s">
        <v>349</v>
      </c>
      <c r="B795" s="202" t="s">
        <v>362</v>
      </c>
      <c r="C795" s="202" t="s">
        <v>393</v>
      </c>
      <c r="D795" s="202" t="s">
        <v>396</v>
      </c>
      <c r="E795" s="202" t="s">
        <v>397</v>
      </c>
      <c r="F795" s="204">
        <f t="shared" si="556"/>
        <v>0</v>
      </c>
      <c r="G795" s="204">
        <f t="shared" si="557"/>
        <v>0</v>
      </c>
      <c r="H795" s="205">
        <f t="shared" si="558"/>
        <v>0</v>
      </c>
      <c r="I795" s="321" t="s">
        <v>358</v>
      </c>
      <c r="J795" s="322"/>
      <c r="K795" s="322"/>
      <c r="L795" s="322"/>
      <c r="M795" s="322"/>
      <c r="N795" s="322"/>
      <c r="O795" s="323"/>
      <c r="P795" s="115" t="s">
        <v>322</v>
      </c>
      <c r="Q795" s="116">
        <f>+Q796</f>
        <v>0</v>
      </c>
      <c r="R795" s="116">
        <f t="shared" ref="R795:AD796" si="571">+R796</f>
        <v>0</v>
      </c>
      <c r="S795" s="116">
        <f t="shared" si="571"/>
        <v>0</v>
      </c>
      <c r="T795" s="116">
        <f t="shared" si="571"/>
        <v>0</v>
      </c>
      <c r="U795" s="116">
        <f t="shared" si="571"/>
        <v>0</v>
      </c>
      <c r="V795" s="116">
        <f t="shared" si="571"/>
        <v>0</v>
      </c>
      <c r="W795" s="116">
        <f t="shared" si="571"/>
        <v>0</v>
      </c>
      <c r="X795" s="116">
        <f t="shared" si="571"/>
        <v>0</v>
      </c>
      <c r="Y795" s="116">
        <f t="shared" si="571"/>
        <v>0</v>
      </c>
      <c r="Z795" s="241">
        <f t="shared" si="571"/>
        <v>0</v>
      </c>
      <c r="AA795" s="241">
        <f t="shared" si="571"/>
        <v>0</v>
      </c>
      <c r="AB795" s="116">
        <f>+AB797</f>
        <v>0</v>
      </c>
      <c r="AC795" s="116">
        <f>+AC797</f>
        <v>0</v>
      </c>
      <c r="AD795" s="116">
        <f>+AD797</f>
        <v>0</v>
      </c>
    </row>
    <row r="796" spans="1:30" s="197" customFormat="1" ht="21.75" hidden="1" customHeight="1" x14ac:dyDescent="0.25">
      <c r="A796" s="192" t="s">
        <v>349</v>
      </c>
      <c r="B796" s="192"/>
      <c r="C796" s="202" t="s">
        <v>393</v>
      </c>
      <c r="D796" s="202" t="s">
        <v>396</v>
      </c>
      <c r="E796" s="202" t="s">
        <v>397</v>
      </c>
      <c r="F796" s="204">
        <f t="shared" si="556"/>
        <v>0</v>
      </c>
      <c r="G796" s="204">
        <f t="shared" si="557"/>
        <v>0</v>
      </c>
      <c r="H796" s="205">
        <f t="shared" si="558"/>
        <v>0</v>
      </c>
      <c r="I796" s="193"/>
      <c r="J796" s="193"/>
      <c r="K796" s="193"/>
      <c r="L796" s="193"/>
      <c r="M796" s="193"/>
      <c r="N796" s="193" t="str">
        <f>+O796</f>
        <v>3.1.</v>
      </c>
      <c r="O796" s="194" t="s">
        <v>41</v>
      </c>
      <c r="P796" s="195" t="s">
        <v>20</v>
      </c>
      <c r="Q796" s="196">
        <f>+Q797</f>
        <v>0</v>
      </c>
      <c r="R796" s="196">
        <f t="shared" si="571"/>
        <v>0</v>
      </c>
      <c r="S796" s="196">
        <f t="shared" si="571"/>
        <v>0</v>
      </c>
      <c r="T796" s="196">
        <f t="shared" si="571"/>
        <v>0</v>
      </c>
      <c r="U796" s="196">
        <f t="shared" si="571"/>
        <v>0</v>
      </c>
      <c r="V796" s="196">
        <f t="shared" si="571"/>
        <v>0</v>
      </c>
      <c r="W796" s="196">
        <f t="shared" si="571"/>
        <v>0</v>
      </c>
      <c r="X796" s="196">
        <f t="shared" si="571"/>
        <v>0</v>
      </c>
      <c r="Y796" s="196">
        <f t="shared" si="571"/>
        <v>0</v>
      </c>
      <c r="Z796" s="242">
        <f t="shared" si="571"/>
        <v>0</v>
      </c>
      <c r="AA796" s="242">
        <f t="shared" si="571"/>
        <v>0</v>
      </c>
      <c r="AB796" s="196">
        <f t="shared" si="571"/>
        <v>0</v>
      </c>
      <c r="AC796" s="196">
        <f t="shared" si="571"/>
        <v>0</v>
      </c>
      <c r="AD796" s="196">
        <f t="shared" si="571"/>
        <v>0</v>
      </c>
    </row>
    <row r="797" spans="1:30" s="123" customFormat="1" ht="20.25" hidden="1" customHeight="1" x14ac:dyDescent="0.25">
      <c r="A797" s="186" t="s">
        <v>349</v>
      </c>
      <c r="B797" s="202" t="s">
        <v>362</v>
      </c>
      <c r="C797" s="202" t="s">
        <v>393</v>
      </c>
      <c r="D797" s="202" t="s">
        <v>396</v>
      </c>
      <c r="E797" s="202" t="s">
        <v>397</v>
      </c>
      <c r="F797" s="204">
        <f t="shared" si="556"/>
        <v>0</v>
      </c>
      <c r="G797" s="204">
        <f t="shared" si="557"/>
        <v>0</v>
      </c>
      <c r="H797" s="205">
        <f t="shared" si="558"/>
        <v>0</v>
      </c>
      <c r="I797" s="124">
        <v>4</v>
      </c>
      <c r="J797" s="124"/>
      <c r="K797" s="124"/>
      <c r="L797" s="124"/>
      <c r="M797" s="124"/>
      <c r="N797" s="124"/>
      <c r="O797" s="179" t="s">
        <v>41</v>
      </c>
      <c r="P797" s="126" t="s">
        <v>21</v>
      </c>
      <c r="Q797" s="127">
        <f>+Q798+Q799</f>
        <v>0</v>
      </c>
      <c r="R797" s="127">
        <f t="shared" ref="R797:AB797" si="572">+R798+R799</f>
        <v>0</v>
      </c>
      <c r="S797" s="127">
        <f t="shared" si="572"/>
        <v>0</v>
      </c>
      <c r="T797" s="127">
        <f t="shared" si="572"/>
        <v>0</v>
      </c>
      <c r="U797" s="127">
        <f t="shared" si="572"/>
        <v>0</v>
      </c>
      <c r="V797" s="127">
        <f t="shared" si="572"/>
        <v>0</v>
      </c>
      <c r="W797" s="127">
        <f t="shared" si="572"/>
        <v>0</v>
      </c>
      <c r="X797" s="127">
        <f t="shared" si="572"/>
        <v>0</v>
      </c>
      <c r="Y797" s="127">
        <f t="shared" si="572"/>
        <v>0</v>
      </c>
      <c r="Z797" s="243">
        <f t="shared" si="572"/>
        <v>0</v>
      </c>
      <c r="AA797" s="243">
        <f t="shared" si="572"/>
        <v>0</v>
      </c>
      <c r="AB797" s="127">
        <f t="shared" si="572"/>
        <v>0</v>
      </c>
      <c r="AC797" s="127">
        <f t="shared" ref="AC797:AD797" si="573">+AC798+AC799</f>
        <v>0</v>
      </c>
      <c r="AD797" s="127">
        <f t="shared" si="573"/>
        <v>0</v>
      </c>
    </row>
    <row r="798" spans="1:30" s="191" customFormat="1" ht="20.25" hidden="1" customHeight="1" x14ac:dyDescent="0.25">
      <c r="A798" s="187" t="s">
        <v>349</v>
      </c>
      <c r="B798" s="202" t="s">
        <v>362</v>
      </c>
      <c r="C798" s="202" t="s">
        <v>393</v>
      </c>
      <c r="D798" s="202" t="s">
        <v>396</v>
      </c>
      <c r="E798" s="202" t="s">
        <v>397</v>
      </c>
      <c r="F798" s="204">
        <f t="shared" si="556"/>
        <v>0</v>
      </c>
      <c r="G798" s="204">
        <f t="shared" si="557"/>
        <v>0</v>
      </c>
      <c r="H798" s="205">
        <f t="shared" si="558"/>
        <v>0</v>
      </c>
      <c r="I798" s="125"/>
      <c r="J798" s="125">
        <v>41</v>
      </c>
      <c r="K798" s="125"/>
      <c r="L798" s="125"/>
      <c r="M798" s="125"/>
      <c r="N798" s="125"/>
      <c r="O798" s="179" t="s">
        <v>41</v>
      </c>
      <c r="P798" s="189" t="s">
        <v>11</v>
      </c>
      <c r="Q798" s="190">
        <v>0</v>
      </c>
      <c r="R798" s="190">
        <v>0</v>
      </c>
      <c r="S798" s="190">
        <v>0</v>
      </c>
      <c r="T798" s="190">
        <v>0</v>
      </c>
      <c r="U798" s="190">
        <v>0</v>
      </c>
      <c r="V798" s="190">
        <v>0</v>
      </c>
      <c r="W798" s="190">
        <v>0</v>
      </c>
      <c r="X798" s="190">
        <v>0</v>
      </c>
      <c r="Y798" s="190">
        <v>0</v>
      </c>
      <c r="Z798" s="244">
        <v>0</v>
      </c>
      <c r="AA798" s="244">
        <v>0</v>
      </c>
      <c r="AB798" s="190">
        <v>0</v>
      </c>
      <c r="AC798" s="190">
        <v>0</v>
      </c>
      <c r="AD798" s="190">
        <v>0</v>
      </c>
    </row>
    <row r="799" spans="1:30" s="191" customFormat="1" ht="20.25" hidden="1" customHeight="1" x14ac:dyDescent="0.25">
      <c r="A799" s="187" t="s">
        <v>349</v>
      </c>
      <c r="B799" s="202" t="s">
        <v>362</v>
      </c>
      <c r="C799" s="202" t="s">
        <v>393</v>
      </c>
      <c r="D799" s="202" t="s">
        <v>396</v>
      </c>
      <c r="E799" s="202" t="s">
        <v>397</v>
      </c>
      <c r="F799" s="204">
        <f t="shared" si="556"/>
        <v>0</v>
      </c>
      <c r="G799" s="204">
        <f t="shared" si="557"/>
        <v>0</v>
      </c>
      <c r="H799" s="205">
        <f t="shared" si="558"/>
        <v>0</v>
      </c>
      <c r="I799" s="125"/>
      <c r="J799" s="125">
        <v>42</v>
      </c>
      <c r="K799" s="125"/>
      <c r="L799" s="125"/>
      <c r="M799" s="125"/>
      <c r="N799" s="125"/>
      <c r="O799" s="179" t="s">
        <v>41</v>
      </c>
      <c r="P799" s="189" t="s">
        <v>12</v>
      </c>
      <c r="Q799" s="190">
        <v>0</v>
      </c>
      <c r="R799" s="190">
        <v>0</v>
      </c>
      <c r="S799" s="190">
        <v>0</v>
      </c>
      <c r="T799" s="190">
        <v>0</v>
      </c>
      <c r="U799" s="190">
        <v>0</v>
      </c>
      <c r="V799" s="190">
        <v>0</v>
      </c>
      <c r="W799" s="190">
        <v>0</v>
      </c>
      <c r="X799" s="190">
        <v>0</v>
      </c>
      <c r="Y799" s="190">
        <v>0</v>
      </c>
      <c r="Z799" s="244">
        <v>0</v>
      </c>
      <c r="AA799" s="244">
        <v>0</v>
      </c>
      <c r="AB799" s="190">
        <v>0</v>
      </c>
      <c r="AC799" s="190">
        <v>0</v>
      </c>
      <c r="AD799" s="190">
        <v>0</v>
      </c>
    </row>
    <row r="800" spans="1:30" s="118" customFormat="1" ht="30" customHeight="1" x14ac:dyDescent="0.25">
      <c r="A800" s="186" t="s">
        <v>350</v>
      </c>
      <c r="B800" s="202" t="s">
        <v>362</v>
      </c>
      <c r="C800" s="202" t="s">
        <v>393</v>
      </c>
      <c r="D800" s="202" t="s">
        <v>396</v>
      </c>
      <c r="E800" s="202" t="s">
        <v>397</v>
      </c>
      <c r="F800" s="204">
        <f t="shared" si="556"/>
        <v>88000</v>
      </c>
      <c r="G800" s="204">
        <f t="shared" si="557"/>
        <v>0</v>
      </c>
      <c r="H800" s="205">
        <f t="shared" si="558"/>
        <v>220000</v>
      </c>
      <c r="I800" s="321" t="s">
        <v>104</v>
      </c>
      <c r="J800" s="322"/>
      <c r="K800" s="322"/>
      <c r="L800" s="322"/>
      <c r="M800" s="322"/>
      <c r="N800" s="322"/>
      <c r="O800" s="323"/>
      <c r="P800" s="115" t="s">
        <v>109</v>
      </c>
      <c r="Q800" s="116">
        <f>+Q801</f>
        <v>0</v>
      </c>
      <c r="R800" s="116">
        <f t="shared" ref="R800:AD801" si="574">+R801</f>
        <v>44000</v>
      </c>
      <c r="S800" s="116">
        <f t="shared" si="574"/>
        <v>44000</v>
      </c>
      <c r="T800" s="116">
        <f t="shared" si="574"/>
        <v>0</v>
      </c>
      <c r="U800" s="116">
        <f t="shared" si="574"/>
        <v>0</v>
      </c>
      <c r="V800" s="116">
        <f t="shared" si="574"/>
        <v>0</v>
      </c>
      <c r="W800" s="116">
        <f t="shared" si="574"/>
        <v>0</v>
      </c>
      <c r="X800" s="116">
        <f t="shared" si="574"/>
        <v>0</v>
      </c>
      <c r="Y800" s="116">
        <f t="shared" si="574"/>
        <v>0</v>
      </c>
      <c r="Z800" s="116">
        <f t="shared" si="574"/>
        <v>44000</v>
      </c>
      <c r="AA800" s="116">
        <f t="shared" si="574"/>
        <v>44000</v>
      </c>
      <c r="AB800" s="116">
        <f>+AB802</f>
        <v>44000</v>
      </c>
      <c r="AC800" s="116">
        <f>+AC802</f>
        <v>44000</v>
      </c>
      <c r="AD800" s="116">
        <f>+AD802</f>
        <v>44000</v>
      </c>
    </row>
    <row r="801" spans="1:30" s="197" customFormat="1" ht="21.75" customHeight="1" x14ac:dyDescent="0.25">
      <c r="A801" s="192" t="s">
        <v>350</v>
      </c>
      <c r="B801" s="192"/>
      <c r="C801" s="202" t="s">
        <v>393</v>
      </c>
      <c r="D801" s="202" t="s">
        <v>396</v>
      </c>
      <c r="E801" s="202" t="s">
        <v>397</v>
      </c>
      <c r="F801" s="204">
        <f t="shared" si="556"/>
        <v>88000</v>
      </c>
      <c r="G801" s="204">
        <f t="shared" si="557"/>
        <v>0</v>
      </c>
      <c r="H801" s="205">
        <f t="shared" si="558"/>
        <v>220000</v>
      </c>
      <c r="I801" s="193"/>
      <c r="J801" s="193"/>
      <c r="K801" s="193"/>
      <c r="L801" s="193"/>
      <c r="M801" s="193"/>
      <c r="N801" s="193">
        <v>5202</v>
      </c>
      <c r="O801" s="194">
        <v>5202</v>
      </c>
      <c r="P801" s="195" t="s">
        <v>19</v>
      </c>
      <c r="Q801" s="196">
        <f>+Q802</f>
        <v>0</v>
      </c>
      <c r="R801" s="196">
        <f t="shared" si="574"/>
        <v>44000</v>
      </c>
      <c r="S801" s="196">
        <f t="shared" si="574"/>
        <v>44000</v>
      </c>
      <c r="T801" s="196">
        <f t="shared" si="574"/>
        <v>0</v>
      </c>
      <c r="U801" s="196">
        <f t="shared" si="574"/>
        <v>0</v>
      </c>
      <c r="V801" s="196">
        <f t="shared" si="574"/>
        <v>0</v>
      </c>
      <c r="W801" s="196">
        <f t="shared" si="574"/>
        <v>0</v>
      </c>
      <c r="X801" s="196">
        <f t="shared" si="574"/>
        <v>0</v>
      </c>
      <c r="Y801" s="196">
        <f t="shared" si="574"/>
        <v>0</v>
      </c>
      <c r="Z801" s="196">
        <f t="shared" si="574"/>
        <v>44000</v>
      </c>
      <c r="AA801" s="196">
        <f t="shared" si="574"/>
        <v>44000</v>
      </c>
      <c r="AB801" s="196">
        <f t="shared" si="574"/>
        <v>44000</v>
      </c>
      <c r="AC801" s="196">
        <f t="shared" si="574"/>
        <v>44000</v>
      </c>
      <c r="AD801" s="196">
        <f t="shared" si="574"/>
        <v>44000</v>
      </c>
    </row>
    <row r="802" spans="1:30" s="123" customFormat="1" ht="20.25" customHeight="1" x14ac:dyDescent="0.25">
      <c r="A802" s="186" t="s">
        <v>350</v>
      </c>
      <c r="B802" s="202" t="s">
        <v>362</v>
      </c>
      <c r="C802" s="202" t="s">
        <v>393</v>
      </c>
      <c r="D802" s="202" t="s">
        <v>396</v>
      </c>
      <c r="E802" s="202" t="s">
        <v>397</v>
      </c>
      <c r="F802" s="204">
        <f t="shared" si="556"/>
        <v>88000</v>
      </c>
      <c r="G802" s="204">
        <f t="shared" si="557"/>
        <v>0</v>
      </c>
      <c r="H802" s="205">
        <f t="shared" si="558"/>
        <v>220000</v>
      </c>
      <c r="I802" s="124">
        <v>3</v>
      </c>
      <c r="J802" s="124"/>
      <c r="K802" s="124"/>
      <c r="L802" s="124"/>
      <c r="M802" s="124"/>
      <c r="N802" s="124"/>
      <c r="O802" s="12">
        <v>5202</v>
      </c>
      <c r="P802" s="126" t="s">
        <v>18</v>
      </c>
      <c r="Q802" s="127">
        <f>+Q803+Q835</f>
        <v>0</v>
      </c>
      <c r="R802" s="127">
        <f t="shared" ref="R802:AB802" si="575">+R803+R835</f>
        <v>44000</v>
      </c>
      <c r="S802" s="127">
        <f t="shared" si="575"/>
        <v>44000</v>
      </c>
      <c r="T802" s="127">
        <f t="shared" si="575"/>
        <v>0</v>
      </c>
      <c r="U802" s="127">
        <f t="shared" si="575"/>
        <v>0</v>
      </c>
      <c r="V802" s="127">
        <f t="shared" si="575"/>
        <v>0</v>
      </c>
      <c r="W802" s="127">
        <f t="shared" si="575"/>
        <v>0</v>
      </c>
      <c r="X802" s="127">
        <f t="shared" si="575"/>
        <v>0</v>
      </c>
      <c r="Y802" s="127">
        <f t="shared" si="575"/>
        <v>0</v>
      </c>
      <c r="Z802" s="127">
        <f t="shared" si="575"/>
        <v>44000</v>
      </c>
      <c r="AA802" s="127">
        <f t="shared" si="575"/>
        <v>44000</v>
      </c>
      <c r="AB802" s="127">
        <f t="shared" si="575"/>
        <v>44000</v>
      </c>
      <c r="AC802" s="127">
        <f t="shared" ref="AC802:AD802" si="576">+AC803+AC835</f>
        <v>44000</v>
      </c>
      <c r="AD802" s="127">
        <f t="shared" si="576"/>
        <v>44000</v>
      </c>
    </row>
    <row r="803" spans="1:30" s="191" customFormat="1" ht="20.25" customHeight="1" x14ac:dyDescent="0.25">
      <c r="A803" s="187" t="s">
        <v>350</v>
      </c>
      <c r="B803" s="202" t="s">
        <v>362</v>
      </c>
      <c r="C803" s="202" t="s">
        <v>393</v>
      </c>
      <c r="D803" s="202" t="s">
        <v>396</v>
      </c>
      <c r="E803" s="202" t="s">
        <v>397</v>
      </c>
      <c r="F803" s="204">
        <f t="shared" si="556"/>
        <v>44130</v>
      </c>
      <c r="G803" s="204">
        <f t="shared" si="557"/>
        <v>0</v>
      </c>
      <c r="H803" s="205">
        <f t="shared" si="558"/>
        <v>109146</v>
      </c>
      <c r="I803" s="125"/>
      <c r="J803" s="125">
        <v>31</v>
      </c>
      <c r="K803" s="125"/>
      <c r="L803" s="125"/>
      <c r="M803" s="125"/>
      <c r="N803" s="125"/>
      <c r="O803" s="179" t="s">
        <v>39</v>
      </c>
      <c r="P803" s="189" t="s">
        <v>6</v>
      </c>
      <c r="Q803" s="190">
        <f>Q804+Q826+Q814</f>
        <v>0</v>
      </c>
      <c r="R803" s="190">
        <f t="shared" ref="R803:AB803" si="577">R804+R826+R814</f>
        <v>22065</v>
      </c>
      <c r="S803" s="190">
        <f t="shared" si="577"/>
        <v>22065</v>
      </c>
      <c r="T803" s="190">
        <f t="shared" si="577"/>
        <v>0</v>
      </c>
      <c r="U803" s="190">
        <f t="shared" si="577"/>
        <v>0</v>
      </c>
      <c r="V803" s="190">
        <f t="shared" si="577"/>
        <v>0</v>
      </c>
      <c r="W803" s="190">
        <f t="shared" si="577"/>
        <v>0</v>
      </c>
      <c r="X803" s="190">
        <f t="shared" si="577"/>
        <v>0</v>
      </c>
      <c r="Y803" s="190">
        <f t="shared" si="577"/>
        <v>0</v>
      </c>
      <c r="Z803" s="190">
        <f t="shared" si="577"/>
        <v>22066</v>
      </c>
      <c r="AA803" s="190">
        <f t="shared" si="577"/>
        <v>21540</v>
      </c>
      <c r="AB803" s="190">
        <f t="shared" si="577"/>
        <v>21540</v>
      </c>
      <c r="AC803" s="190">
        <v>22000</v>
      </c>
      <c r="AD803" s="190">
        <v>22000</v>
      </c>
    </row>
    <row r="804" spans="1:30" s="218" customFormat="1" ht="20.25" hidden="1" customHeight="1" x14ac:dyDescent="0.25">
      <c r="A804" s="192" t="s">
        <v>350</v>
      </c>
      <c r="B804" s="192"/>
      <c r="C804" s="219" t="s">
        <v>393</v>
      </c>
      <c r="D804" s="219" t="s">
        <v>396</v>
      </c>
      <c r="E804" s="219" t="s">
        <v>397</v>
      </c>
      <c r="F804" s="211">
        <f t="shared" si="556"/>
        <v>37880</v>
      </c>
      <c r="G804" s="211">
        <f t="shared" si="557"/>
        <v>0</v>
      </c>
      <c r="H804" s="212">
        <f t="shared" si="558"/>
        <v>55801</v>
      </c>
      <c r="I804" s="213"/>
      <c r="J804" s="214"/>
      <c r="K804" s="214">
        <v>311</v>
      </c>
      <c r="L804" s="214"/>
      <c r="M804" s="214"/>
      <c r="N804" s="215"/>
      <c r="O804" s="220" t="s">
        <v>39</v>
      </c>
      <c r="P804" s="216" t="s">
        <v>128</v>
      </c>
      <c r="Q804" s="217">
        <f>Q805+Q808+Q811</f>
        <v>0</v>
      </c>
      <c r="R804" s="217">
        <f t="shared" ref="R804:AB804" si="578">R805+R808+R811</f>
        <v>18940</v>
      </c>
      <c r="S804" s="217">
        <f t="shared" si="578"/>
        <v>18940</v>
      </c>
      <c r="T804" s="217">
        <f t="shared" si="578"/>
        <v>0</v>
      </c>
      <c r="U804" s="217">
        <f t="shared" si="578"/>
        <v>0</v>
      </c>
      <c r="V804" s="217">
        <f t="shared" si="578"/>
        <v>0</v>
      </c>
      <c r="W804" s="217">
        <f t="shared" si="578"/>
        <v>0</v>
      </c>
      <c r="X804" s="217">
        <f t="shared" si="578"/>
        <v>0</v>
      </c>
      <c r="Y804" s="217">
        <f t="shared" si="578"/>
        <v>0</v>
      </c>
      <c r="Z804" s="217">
        <f t="shared" si="578"/>
        <v>18941</v>
      </c>
      <c r="AA804" s="217">
        <f t="shared" si="578"/>
        <v>18430</v>
      </c>
      <c r="AB804" s="217">
        <f t="shared" si="578"/>
        <v>18430</v>
      </c>
      <c r="AC804" s="217"/>
      <c r="AD804" s="217"/>
    </row>
    <row r="805" spans="1:30" s="118" customFormat="1" ht="20.25" hidden="1" customHeight="1" x14ac:dyDescent="0.25">
      <c r="A805" s="186" t="s">
        <v>350</v>
      </c>
      <c r="B805" s="186"/>
      <c r="C805" s="186"/>
      <c r="D805" s="202" t="s">
        <v>396</v>
      </c>
      <c r="E805" s="202" t="s">
        <v>397</v>
      </c>
      <c r="F805" s="204">
        <f t="shared" si="556"/>
        <v>37880</v>
      </c>
      <c r="G805" s="204">
        <f t="shared" si="557"/>
        <v>0</v>
      </c>
      <c r="H805" s="205">
        <f t="shared" si="558"/>
        <v>55801</v>
      </c>
      <c r="I805" s="128"/>
      <c r="J805" s="135"/>
      <c r="K805" s="135"/>
      <c r="L805" s="135">
        <v>3111</v>
      </c>
      <c r="M805" s="135"/>
      <c r="N805" s="136"/>
      <c r="O805" s="12" t="s">
        <v>39</v>
      </c>
      <c r="P805" s="131" t="s">
        <v>129</v>
      </c>
      <c r="Q805" s="137">
        <f t="shared" ref="Q805:AB806" si="579">Q806</f>
        <v>0</v>
      </c>
      <c r="R805" s="137">
        <f t="shared" si="579"/>
        <v>18940</v>
      </c>
      <c r="S805" s="137">
        <f t="shared" si="579"/>
        <v>18940</v>
      </c>
      <c r="T805" s="137">
        <f t="shared" si="579"/>
        <v>0</v>
      </c>
      <c r="U805" s="137">
        <f t="shared" si="579"/>
        <v>0</v>
      </c>
      <c r="V805" s="137">
        <f t="shared" si="579"/>
        <v>0</v>
      </c>
      <c r="W805" s="137">
        <f t="shared" si="579"/>
        <v>0</v>
      </c>
      <c r="X805" s="137">
        <f t="shared" si="579"/>
        <v>0</v>
      </c>
      <c r="Y805" s="137">
        <f t="shared" si="579"/>
        <v>0</v>
      </c>
      <c r="Z805" s="137">
        <f t="shared" si="579"/>
        <v>18941</v>
      </c>
      <c r="AA805" s="137">
        <f t="shared" si="579"/>
        <v>18430</v>
      </c>
      <c r="AB805" s="137">
        <f t="shared" si="579"/>
        <v>18430</v>
      </c>
      <c r="AC805" s="137"/>
      <c r="AD805" s="137"/>
    </row>
    <row r="806" spans="1:30" s="118" customFormat="1" ht="20.25" hidden="1" customHeight="1" x14ac:dyDescent="0.25">
      <c r="A806" s="187" t="s">
        <v>350</v>
      </c>
      <c r="B806" s="187"/>
      <c r="C806" s="187"/>
      <c r="D806" s="187"/>
      <c r="E806" s="202" t="s">
        <v>397</v>
      </c>
      <c r="F806" s="204">
        <f t="shared" si="556"/>
        <v>37880</v>
      </c>
      <c r="G806" s="204">
        <f t="shared" si="557"/>
        <v>0</v>
      </c>
      <c r="H806" s="205">
        <f t="shared" si="558"/>
        <v>55801</v>
      </c>
      <c r="I806" s="128"/>
      <c r="J806" s="135"/>
      <c r="K806" s="135"/>
      <c r="L806" s="135"/>
      <c r="M806" s="198">
        <v>31111</v>
      </c>
      <c r="N806" s="199"/>
      <c r="O806" s="200" t="s">
        <v>39</v>
      </c>
      <c r="P806" s="199" t="s">
        <v>130</v>
      </c>
      <c r="Q806" s="201">
        <f t="shared" si="579"/>
        <v>0</v>
      </c>
      <c r="R806" s="201">
        <f t="shared" si="579"/>
        <v>18940</v>
      </c>
      <c r="S806" s="201">
        <f t="shared" si="579"/>
        <v>18940</v>
      </c>
      <c r="T806" s="201">
        <f t="shared" si="579"/>
        <v>0</v>
      </c>
      <c r="U806" s="201">
        <f t="shared" si="579"/>
        <v>0</v>
      </c>
      <c r="V806" s="201">
        <f t="shared" si="579"/>
        <v>0</v>
      </c>
      <c r="W806" s="201">
        <f t="shared" si="579"/>
        <v>0</v>
      </c>
      <c r="X806" s="201">
        <f t="shared" si="579"/>
        <v>0</v>
      </c>
      <c r="Y806" s="201">
        <f t="shared" si="579"/>
        <v>0</v>
      </c>
      <c r="Z806" s="201">
        <f t="shared" si="579"/>
        <v>18941</v>
      </c>
      <c r="AA806" s="201">
        <f t="shared" si="579"/>
        <v>18430</v>
      </c>
      <c r="AB806" s="201">
        <f t="shared" si="579"/>
        <v>18430</v>
      </c>
      <c r="AC806" s="201"/>
      <c r="AD806" s="201"/>
    </row>
    <row r="807" spans="1:30" s="118" customFormat="1" ht="20.25" hidden="1" customHeight="1" x14ac:dyDescent="0.25">
      <c r="A807" s="186" t="s">
        <v>350</v>
      </c>
      <c r="B807" s="186"/>
      <c r="C807" s="186"/>
      <c r="D807" s="186"/>
      <c r="E807" s="186"/>
      <c r="F807" s="204">
        <f t="shared" si="556"/>
        <v>37880</v>
      </c>
      <c r="G807" s="204">
        <f t="shared" si="557"/>
        <v>0</v>
      </c>
      <c r="H807" s="205">
        <f t="shared" si="558"/>
        <v>55801</v>
      </c>
      <c r="I807" s="128"/>
      <c r="J807" s="135"/>
      <c r="K807" s="135"/>
      <c r="L807" s="135"/>
      <c r="M807" s="11"/>
      <c r="N807" s="175">
        <v>311110</v>
      </c>
      <c r="O807" s="176" t="s">
        <v>39</v>
      </c>
      <c r="P807" s="177" t="s">
        <v>305</v>
      </c>
      <c r="Q807" s="178">
        <v>0</v>
      </c>
      <c r="R807" s="178">
        <f>S807-Q807</f>
        <v>18940</v>
      </c>
      <c r="S807" s="178">
        <v>18940</v>
      </c>
      <c r="T807" s="178"/>
      <c r="U807" s="178"/>
      <c r="V807" s="178"/>
      <c r="W807" s="178"/>
      <c r="X807" s="178"/>
      <c r="Y807" s="178"/>
      <c r="Z807" s="178">
        <v>18941</v>
      </c>
      <c r="AA807" s="178">
        <v>18430</v>
      </c>
      <c r="AB807" s="178">
        <v>18430</v>
      </c>
      <c r="AC807" s="178"/>
      <c r="AD807" s="178"/>
    </row>
    <row r="808" spans="1:30" s="118" customFormat="1" ht="20.25" hidden="1" customHeight="1" x14ac:dyDescent="0.25">
      <c r="A808" s="186" t="s">
        <v>350</v>
      </c>
      <c r="B808" s="186"/>
      <c r="C808" s="186"/>
      <c r="D808" s="202" t="s">
        <v>396</v>
      </c>
      <c r="E808" s="202" t="s">
        <v>397</v>
      </c>
      <c r="F808" s="204">
        <f t="shared" si="556"/>
        <v>0</v>
      </c>
      <c r="G808" s="204">
        <f t="shared" si="557"/>
        <v>0</v>
      </c>
      <c r="H808" s="205">
        <f t="shared" si="558"/>
        <v>0</v>
      </c>
      <c r="I808" s="128"/>
      <c r="J808" s="135"/>
      <c r="K808" s="135"/>
      <c r="L808" s="135">
        <v>3113</v>
      </c>
      <c r="M808" s="135"/>
      <c r="N808" s="136"/>
      <c r="O808" s="12" t="s">
        <v>39</v>
      </c>
      <c r="P808" s="131" t="s">
        <v>137</v>
      </c>
      <c r="Q808" s="137">
        <f t="shared" ref="Q808:AB809" si="580">Q809</f>
        <v>0</v>
      </c>
      <c r="R808" s="137">
        <f t="shared" si="580"/>
        <v>0</v>
      </c>
      <c r="S808" s="137">
        <f t="shared" si="580"/>
        <v>0</v>
      </c>
      <c r="T808" s="137">
        <f t="shared" si="580"/>
        <v>0</v>
      </c>
      <c r="U808" s="137">
        <f t="shared" si="580"/>
        <v>0</v>
      </c>
      <c r="V808" s="137">
        <f t="shared" si="580"/>
        <v>0</v>
      </c>
      <c r="W808" s="137">
        <f t="shared" si="580"/>
        <v>0</v>
      </c>
      <c r="X808" s="137">
        <f t="shared" si="580"/>
        <v>0</v>
      </c>
      <c r="Y808" s="137">
        <f t="shared" si="580"/>
        <v>0</v>
      </c>
      <c r="Z808" s="137">
        <f t="shared" si="580"/>
        <v>0</v>
      </c>
      <c r="AA808" s="137">
        <f t="shared" si="580"/>
        <v>0</v>
      </c>
      <c r="AB808" s="137">
        <f t="shared" si="580"/>
        <v>0</v>
      </c>
      <c r="AC808" s="137"/>
      <c r="AD808" s="137"/>
    </row>
    <row r="809" spans="1:30" s="118" customFormat="1" ht="20.25" hidden="1" customHeight="1" x14ac:dyDescent="0.25">
      <c r="A809" s="187" t="s">
        <v>350</v>
      </c>
      <c r="B809" s="187"/>
      <c r="C809" s="187"/>
      <c r="D809" s="187"/>
      <c r="E809" s="202" t="s">
        <v>397</v>
      </c>
      <c r="F809" s="204">
        <f t="shared" si="556"/>
        <v>0</v>
      </c>
      <c r="G809" s="204">
        <f t="shared" si="557"/>
        <v>0</v>
      </c>
      <c r="H809" s="205">
        <f t="shared" si="558"/>
        <v>0</v>
      </c>
      <c r="I809" s="128"/>
      <c r="J809" s="135"/>
      <c r="K809" s="135"/>
      <c r="L809" s="135"/>
      <c r="M809" s="198">
        <v>31131</v>
      </c>
      <c r="N809" s="199"/>
      <c r="O809" s="200" t="s">
        <v>39</v>
      </c>
      <c r="P809" s="199" t="s">
        <v>137</v>
      </c>
      <c r="Q809" s="201">
        <f t="shared" si="580"/>
        <v>0</v>
      </c>
      <c r="R809" s="201">
        <f t="shared" si="580"/>
        <v>0</v>
      </c>
      <c r="S809" s="201">
        <f t="shared" si="580"/>
        <v>0</v>
      </c>
      <c r="T809" s="201">
        <f t="shared" si="580"/>
        <v>0</v>
      </c>
      <c r="U809" s="201">
        <f t="shared" si="580"/>
        <v>0</v>
      </c>
      <c r="V809" s="201">
        <f t="shared" si="580"/>
        <v>0</v>
      </c>
      <c r="W809" s="201">
        <f t="shared" si="580"/>
        <v>0</v>
      </c>
      <c r="X809" s="201">
        <f t="shared" si="580"/>
        <v>0</v>
      </c>
      <c r="Y809" s="201">
        <f t="shared" si="580"/>
        <v>0</v>
      </c>
      <c r="Z809" s="201">
        <f t="shared" si="580"/>
        <v>0</v>
      </c>
      <c r="AA809" s="201">
        <f t="shared" si="580"/>
        <v>0</v>
      </c>
      <c r="AB809" s="201">
        <f t="shared" si="580"/>
        <v>0</v>
      </c>
      <c r="AC809" s="201"/>
      <c r="AD809" s="201"/>
    </row>
    <row r="810" spans="1:30" s="118" customFormat="1" ht="20.25" hidden="1" customHeight="1" x14ac:dyDescent="0.25">
      <c r="A810" s="186" t="s">
        <v>350</v>
      </c>
      <c r="B810" s="186"/>
      <c r="C810" s="186"/>
      <c r="D810" s="186"/>
      <c r="E810" s="186"/>
      <c r="F810" s="204">
        <f t="shared" si="556"/>
        <v>0</v>
      </c>
      <c r="G810" s="204">
        <f t="shared" si="557"/>
        <v>0</v>
      </c>
      <c r="H810" s="205">
        <f t="shared" si="558"/>
        <v>0</v>
      </c>
      <c r="I810" s="128"/>
      <c r="J810" s="135"/>
      <c r="K810" s="135"/>
      <c r="L810" s="135"/>
      <c r="M810" s="11"/>
      <c r="N810" s="175">
        <v>311310</v>
      </c>
      <c r="O810" s="176" t="s">
        <v>39</v>
      </c>
      <c r="P810" s="177" t="s">
        <v>137</v>
      </c>
      <c r="Q810" s="178">
        <v>0</v>
      </c>
      <c r="R810" s="178">
        <f>S810-Q810</f>
        <v>0</v>
      </c>
      <c r="S810" s="178">
        <v>0</v>
      </c>
      <c r="T810" s="178"/>
      <c r="U810" s="178"/>
      <c r="V810" s="178"/>
      <c r="W810" s="178"/>
      <c r="X810" s="178"/>
      <c r="Y810" s="178"/>
      <c r="Z810" s="178"/>
      <c r="AA810" s="178">
        <f>+Q810</f>
        <v>0</v>
      </c>
      <c r="AB810" s="178"/>
      <c r="AC810" s="178"/>
      <c r="AD810" s="178"/>
    </row>
    <row r="811" spans="1:30" s="118" customFormat="1" ht="20.25" hidden="1" customHeight="1" x14ac:dyDescent="0.25">
      <c r="A811" s="186" t="s">
        <v>350</v>
      </c>
      <c r="B811" s="186"/>
      <c r="C811" s="186"/>
      <c r="D811" s="202" t="s">
        <v>396</v>
      </c>
      <c r="E811" s="202" t="s">
        <v>397</v>
      </c>
      <c r="F811" s="204">
        <f t="shared" si="556"/>
        <v>0</v>
      </c>
      <c r="G811" s="204">
        <f t="shared" si="557"/>
        <v>0</v>
      </c>
      <c r="H811" s="205">
        <f t="shared" si="558"/>
        <v>0</v>
      </c>
      <c r="I811" s="128"/>
      <c r="J811" s="135"/>
      <c r="K811" s="135"/>
      <c r="L811" s="135">
        <v>3114</v>
      </c>
      <c r="M811" s="135"/>
      <c r="N811" s="136"/>
      <c r="O811" s="12" t="s">
        <v>39</v>
      </c>
      <c r="P811" s="131" t="s">
        <v>309</v>
      </c>
      <c r="Q811" s="137">
        <f t="shared" ref="Q811:AB812" si="581">Q812</f>
        <v>0</v>
      </c>
      <c r="R811" s="137">
        <f t="shared" si="581"/>
        <v>0</v>
      </c>
      <c r="S811" s="137">
        <f t="shared" si="581"/>
        <v>0</v>
      </c>
      <c r="T811" s="137">
        <f t="shared" si="581"/>
        <v>0</v>
      </c>
      <c r="U811" s="137">
        <f t="shared" si="581"/>
        <v>0</v>
      </c>
      <c r="V811" s="137">
        <f t="shared" si="581"/>
        <v>0</v>
      </c>
      <c r="W811" s="137">
        <f t="shared" si="581"/>
        <v>0</v>
      </c>
      <c r="X811" s="137">
        <f t="shared" si="581"/>
        <v>0</v>
      </c>
      <c r="Y811" s="137">
        <f t="shared" si="581"/>
        <v>0</v>
      </c>
      <c r="Z811" s="137">
        <f t="shared" si="581"/>
        <v>0</v>
      </c>
      <c r="AA811" s="137">
        <f t="shared" si="581"/>
        <v>0</v>
      </c>
      <c r="AB811" s="137">
        <f t="shared" si="581"/>
        <v>0</v>
      </c>
      <c r="AC811" s="137"/>
      <c r="AD811" s="137"/>
    </row>
    <row r="812" spans="1:30" s="118" customFormat="1" ht="20.25" hidden="1" customHeight="1" x14ac:dyDescent="0.25">
      <c r="A812" s="187" t="s">
        <v>350</v>
      </c>
      <c r="B812" s="187"/>
      <c r="C812" s="187"/>
      <c r="D812" s="187"/>
      <c r="E812" s="202" t="s">
        <v>397</v>
      </c>
      <c r="F812" s="204">
        <f t="shared" si="556"/>
        <v>0</v>
      </c>
      <c r="G812" s="204">
        <f t="shared" si="557"/>
        <v>0</v>
      </c>
      <c r="H812" s="205">
        <f t="shared" si="558"/>
        <v>0</v>
      </c>
      <c r="I812" s="128"/>
      <c r="J812" s="135"/>
      <c r="K812" s="135"/>
      <c r="L812" s="135"/>
      <c r="M812" s="198">
        <v>31141</v>
      </c>
      <c r="N812" s="199"/>
      <c r="O812" s="200" t="s">
        <v>39</v>
      </c>
      <c r="P812" s="199" t="s">
        <v>138</v>
      </c>
      <c r="Q812" s="201">
        <f t="shared" si="581"/>
        <v>0</v>
      </c>
      <c r="R812" s="201">
        <f t="shared" si="581"/>
        <v>0</v>
      </c>
      <c r="S812" s="201">
        <f t="shared" si="581"/>
        <v>0</v>
      </c>
      <c r="T812" s="201">
        <f t="shared" si="581"/>
        <v>0</v>
      </c>
      <c r="U812" s="201">
        <f t="shared" si="581"/>
        <v>0</v>
      </c>
      <c r="V812" s="201">
        <f t="shared" si="581"/>
        <v>0</v>
      </c>
      <c r="W812" s="201">
        <f t="shared" si="581"/>
        <v>0</v>
      </c>
      <c r="X812" s="201">
        <f t="shared" si="581"/>
        <v>0</v>
      </c>
      <c r="Y812" s="201">
        <f t="shared" si="581"/>
        <v>0</v>
      </c>
      <c r="Z812" s="201">
        <f t="shared" si="581"/>
        <v>0</v>
      </c>
      <c r="AA812" s="201">
        <f t="shared" si="581"/>
        <v>0</v>
      </c>
      <c r="AB812" s="201">
        <f t="shared" si="581"/>
        <v>0</v>
      </c>
      <c r="AC812" s="201"/>
      <c r="AD812" s="201"/>
    </row>
    <row r="813" spans="1:30" s="118" customFormat="1" ht="20.25" hidden="1" customHeight="1" x14ac:dyDescent="0.25">
      <c r="A813" s="186" t="s">
        <v>350</v>
      </c>
      <c r="B813" s="186"/>
      <c r="C813" s="186"/>
      <c r="D813" s="186"/>
      <c r="E813" s="186"/>
      <c r="F813" s="204">
        <f t="shared" si="556"/>
        <v>0</v>
      </c>
      <c r="G813" s="204">
        <f t="shared" si="557"/>
        <v>0</v>
      </c>
      <c r="H813" s="205">
        <f t="shared" si="558"/>
        <v>0</v>
      </c>
      <c r="I813" s="128"/>
      <c r="J813" s="135"/>
      <c r="K813" s="135"/>
      <c r="L813" s="135"/>
      <c r="M813" s="11"/>
      <c r="N813" s="175">
        <v>311410</v>
      </c>
      <c r="O813" s="176" t="s">
        <v>39</v>
      </c>
      <c r="P813" s="177" t="s">
        <v>138</v>
      </c>
      <c r="Q813" s="178">
        <v>0</v>
      </c>
      <c r="R813" s="178">
        <f>S813-Q813</f>
        <v>0</v>
      </c>
      <c r="S813" s="178">
        <v>0</v>
      </c>
      <c r="T813" s="178"/>
      <c r="U813" s="178"/>
      <c r="V813" s="178"/>
      <c r="W813" s="178"/>
      <c r="X813" s="178"/>
      <c r="Y813" s="178"/>
      <c r="Z813" s="178">
        <v>0</v>
      </c>
      <c r="AA813" s="178">
        <f>+Q813</f>
        <v>0</v>
      </c>
      <c r="AB813" s="178"/>
      <c r="AC813" s="178"/>
      <c r="AD813" s="178"/>
    </row>
    <row r="814" spans="1:30" s="218" customFormat="1" ht="20.25" hidden="1" customHeight="1" x14ac:dyDescent="0.25">
      <c r="A814" s="192" t="s">
        <v>350</v>
      </c>
      <c r="B814" s="192"/>
      <c r="C814" s="219" t="s">
        <v>393</v>
      </c>
      <c r="D814" s="219" t="s">
        <v>396</v>
      </c>
      <c r="E814" s="219" t="s">
        <v>397</v>
      </c>
      <c r="F814" s="211">
        <f t="shared" si="556"/>
        <v>0</v>
      </c>
      <c r="G814" s="211">
        <f t="shared" si="557"/>
        <v>0</v>
      </c>
      <c r="H814" s="212">
        <f t="shared" si="558"/>
        <v>0</v>
      </c>
      <c r="I814" s="213"/>
      <c r="J814" s="214"/>
      <c r="K814" s="214">
        <v>312</v>
      </c>
      <c r="L814" s="214"/>
      <c r="M814" s="214"/>
      <c r="N814" s="215"/>
      <c r="O814" s="220" t="s">
        <v>39</v>
      </c>
      <c r="P814" s="216" t="s">
        <v>141</v>
      </c>
      <c r="Q814" s="217">
        <f>+Q815</f>
        <v>0</v>
      </c>
      <c r="R814" s="217">
        <f t="shared" ref="R814:AB816" si="582">+R815</f>
        <v>0</v>
      </c>
      <c r="S814" s="217">
        <f t="shared" si="582"/>
        <v>0</v>
      </c>
      <c r="T814" s="217">
        <f t="shared" si="582"/>
        <v>0</v>
      </c>
      <c r="U814" s="217">
        <f t="shared" si="582"/>
        <v>0</v>
      </c>
      <c r="V814" s="217">
        <f t="shared" si="582"/>
        <v>0</v>
      </c>
      <c r="W814" s="217">
        <f t="shared" si="582"/>
        <v>0</v>
      </c>
      <c r="X814" s="217">
        <f t="shared" si="582"/>
        <v>0</v>
      </c>
      <c r="Y814" s="217">
        <f t="shared" si="582"/>
        <v>0</v>
      </c>
      <c r="Z814" s="217">
        <f t="shared" si="582"/>
        <v>0</v>
      </c>
      <c r="AA814" s="217">
        <f t="shared" si="582"/>
        <v>0</v>
      </c>
      <c r="AB814" s="217">
        <f t="shared" si="582"/>
        <v>0</v>
      </c>
      <c r="AC814" s="217"/>
      <c r="AD814" s="217"/>
    </row>
    <row r="815" spans="1:30" s="118" customFormat="1" ht="20.25" hidden="1" customHeight="1" x14ac:dyDescent="0.25">
      <c r="A815" s="186" t="s">
        <v>350</v>
      </c>
      <c r="B815" s="186"/>
      <c r="C815" s="186"/>
      <c r="D815" s="202" t="s">
        <v>396</v>
      </c>
      <c r="E815" s="202" t="s">
        <v>397</v>
      </c>
      <c r="F815" s="204">
        <f t="shared" si="556"/>
        <v>0</v>
      </c>
      <c r="G815" s="204">
        <f t="shared" si="557"/>
        <v>0</v>
      </c>
      <c r="H815" s="205">
        <f t="shared" si="558"/>
        <v>0</v>
      </c>
      <c r="I815" s="128"/>
      <c r="J815" s="135"/>
      <c r="K815" s="135"/>
      <c r="L815" s="135">
        <v>3121</v>
      </c>
      <c r="M815" s="135"/>
      <c r="N815" s="136"/>
      <c r="O815" s="12" t="s">
        <v>39</v>
      </c>
      <c r="P815" s="131" t="s">
        <v>141</v>
      </c>
      <c r="Q815" s="137">
        <f>+Q816+Q818+Q820+Q822+Q824</f>
        <v>0</v>
      </c>
      <c r="R815" s="137">
        <f t="shared" ref="R815:AB815" si="583">+R816+R818+R820+R822+R824</f>
        <v>0</v>
      </c>
      <c r="S815" s="137">
        <f t="shared" si="583"/>
        <v>0</v>
      </c>
      <c r="T815" s="137">
        <f t="shared" si="583"/>
        <v>0</v>
      </c>
      <c r="U815" s="137">
        <f t="shared" si="583"/>
        <v>0</v>
      </c>
      <c r="V815" s="137">
        <f t="shared" si="583"/>
        <v>0</v>
      </c>
      <c r="W815" s="137">
        <f t="shared" si="583"/>
        <v>0</v>
      </c>
      <c r="X815" s="137">
        <f t="shared" si="583"/>
        <v>0</v>
      </c>
      <c r="Y815" s="137">
        <f t="shared" si="583"/>
        <v>0</v>
      </c>
      <c r="Z815" s="137">
        <f t="shared" si="583"/>
        <v>0</v>
      </c>
      <c r="AA815" s="137">
        <f t="shared" si="583"/>
        <v>0</v>
      </c>
      <c r="AB815" s="137">
        <f t="shared" si="583"/>
        <v>0</v>
      </c>
      <c r="AC815" s="137"/>
      <c r="AD815" s="137"/>
    </row>
    <row r="816" spans="1:30" s="118" customFormat="1" ht="20.25" hidden="1" customHeight="1" x14ac:dyDescent="0.25">
      <c r="A816" s="187" t="s">
        <v>350</v>
      </c>
      <c r="B816" s="187"/>
      <c r="C816" s="187"/>
      <c r="D816" s="187"/>
      <c r="E816" s="202" t="s">
        <v>397</v>
      </c>
      <c r="F816" s="204">
        <f t="shared" si="556"/>
        <v>0</v>
      </c>
      <c r="G816" s="204">
        <f t="shared" si="557"/>
        <v>0</v>
      </c>
      <c r="H816" s="205">
        <f t="shared" si="558"/>
        <v>0</v>
      </c>
      <c r="I816" s="128"/>
      <c r="J816" s="135"/>
      <c r="K816" s="135"/>
      <c r="L816" s="135"/>
      <c r="M816" s="198">
        <v>31212</v>
      </c>
      <c r="N816" s="199"/>
      <c r="O816" s="200" t="s">
        <v>39</v>
      </c>
      <c r="P816" s="199" t="s">
        <v>142</v>
      </c>
      <c r="Q816" s="201">
        <f>+Q817</f>
        <v>0</v>
      </c>
      <c r="R816" s="201">
        <f t="shared" si="582"/>
        <v>0</v>
      </c>
      <c r="S816" s="201">
        <f t="shared" si="582"/>
        <v>0</v>
      </c>
      <c r="T816" s="201">
        <f t="shared" si="582"/>
        <v>0</v>
      </c>
      <c r="U816" s="201">
        <f t="shared" si="582"/>
        <v>0</v>
      </c>
      <c r="V816" s="201">
        <f t="shared" si="582"/>
        <v>0</v>
      </c>
      <c r="W816" s="201">
        <f t="shared" si="582"/>
        <v>0</v>
      </c>
      <c r="X816" s="201">
        <f t="shared" si="582"/>
        <v>0</v>
      </c>
      <c r="Y816" s="201">
        <f t="shared" si="582"/>
        <v>0</v>
      </c>
      <c r="Z816" s="201">
        <f t="shared" si="582"/>
        <v>0</v>
      </c>
      <c r="AA816" s="201">
        <f t="shared" si="582"/>
        <v>0</v>
      </c>
      <c r="AB816" s="201">
        <f t="shared" si="582"/>
        <v>0</v>
      </c>
      <c r="AC816" s="201"/>
      <c r="AD816" s="201"/>
    </row>
    <row r="817" spans="1:30" s="118" customFormat="1" ht="20.25" hidden="1" customHeight="1" x14ac:dyDescent="0.25">
      <c r="A817" s="186" t="s">
        <v>350</v>
      </c>
      <c r="B817" s="186"/>
      <c r="C817" s="186"/>
      <c r="D817" s="186"/>
      <c r="E817" s="186"/>
      <c r="F817" s="204">
        <f t="shared" si="556"/>
        <v>0</v>
      </c>
      <c r="G817" s="204">
        <f t="shared" si="557"/>
        <v>0</v>
      </c>
      <c r="H817" s="205">
        <f t="shared" si="558"/>
        <v>0</v>
      </c>
      <c r="I817" s="128"/>
      <c r="J817" s="135"/>
      <c r="K817" s="135"/>
      <c r="L817" s="135"/>
      <c r="M817" s="11"/>
      <c r="N817" s="175">
        <v>312120</v>
      </c>
      <c r="O817" s="176" t="s">
        <v>39</v>
      </c>
      <c r="P817" s="177" t="s">
        <v>142</v>
      </c>
      <c r="Q817" s="178"/>
      <c r="R817" s="178"/>
      <c r="S817" s="178"/>
      <c r="T817" s="178"/>
      <c r="U817" s="178"/>
      <c r="V817" s="178"/>
      <c r="W817" s="178"/>
      <c r="X817" s="178"/>
      <c r="Y817" s="178"/>
      <c r="Z817" s="178"/>
      <c r="AA817" s="178">
        <f>+Q817</f>
        <v>0</v>
      </c>
      <c r="AB817" s="178"/>
      <c r="AC817" s="178"/>
      <c r="AD817" s="178"/>
    </row>
    <row r="818" spans="1:30" s="118" customFormat="1" ht="20.25" hidden="1" customHeight="1" x14ac:dyDescent="0.25">
      <c r="A818" s="187" t="s">
        <v>350</v>
      </c>
      <c r="B818" s="187"/>
      <c r="C818" s="187"/>
      <c r="D818" s="187"/>
      <c r="E818" s="202" t="s">
        <v>397</v>
      </c>
      <c r="F818" s="204">
        <f t="shared" si="556"/>
        <v>0</v>
      </c>
      <c r="G818" s="204">
        <f t="shared" si="557"/>
        <v>0</v>
      </c>
      <c r="H818" s="205">
        <f t="shared" si="558"/>
        <v>0</v>
      </c>
      <c r="I818" s="128"/>
      <c r="J818" s="135"/>
      <c r="K818" s="135"/>
      <c r="L818" s="135"/>
      <c r="M818" s="198">
        <v>31213</v>
      </c>
      <c r="N818" s="199"/>
      <c r="O818" s="200" t="s">
        <v>39</v>
      </c>
      <c r="P818" s="199" t="s">
        <v>143</v>
      </c>
      <c r="Q818" s="201">
        <f>+Q819</f>
        <v>0</v>
      </c>
      <c r="R818" s="201">
        <f t="shared" ref="R818:AB818" si="584">+R819</f>
        <v>0</v>
      </c>
      <c r="S818" s="201">
        <f t="shared" si="584"/>
        <v>0</v>
      </c>
      <c r="T818" s="201">
        <f t="shared" si="584"/>
        <v>0</v>
      </c>
      <c r="U818" s="201">
        <f t="shared" si="584"/>
        <v>0</v>
      </c>
      <c r="V818" s="201">
        <f t="shared" si="584"/>
        <v>0</v>
      </c>
      <c r="W818" s="201">
        <f t="shared" si="584"/>
        <v>0</v>
      </c>
      <c r="X818" s="201">
        <f t="shared" si="584"/>
        <v>0</v>
      </c>
      <c r="Y818" s="201">
        <f t="shared" si="584"/>
        <v>0</v>
      </c>
      <c r="Z818" s="201">
        <f t="shared" si="584"/>
        <v>0</v>
      </c>
      <c r="AA818" s="201">
        <f t="shared" si="584"/>
        <v>0</v>
      </c>
      <c r="AB818" s="201">
        <f t="shared" si="584"/>
        <v>0</v>
      </c>
      <c r="AC818" s="201"/>
      <c r="AD818" s="201"/>
    </row>
    <row r="819" spans="1:30" s="118" customFormat="1" ht="20.25" hidden="1" customHeight="1" x14ac:dyDescent="0.25">
      <c r="A819" s="186" t="s">
        <v>350</v>
      </c>
      <c r="B819" s="186"/>
      <c r="C819" s="186"/>
      <c r="D819" s="186"/>
      <c r="E819" s="186"/>
      <c r="F819" s="204">
        <f t="shared" si="556"/>
        <v>0</v>
      </c>
      <c r="G819" s="204">
        <f t="shared" si="557"/>
        <v>0</v>
      </c>
      <c r="H819" s="205">
        <f t="shared" si="558"/>
        <v>0</v>
      </c>
      <c r="I819" s="128"/>
      <c r="J819" s="135"/>
      <c r="K819" s="135"/>
      <c r="L819" s="135"/>
      <c r="M819" s="11"/>
      <c r="N819" s="175">
        <v>312130</v>
      </c>
      <c r="O819" s="176" t="s">
        <v>39</v>
      </c>
      <c r="P819" s="177" t="s">
        <v>143</v>
      </c>
      <c r="Q819" s="178"/>
      <c r="R819" s="178"/>
      <c r="S819" s="178"/>
      <c r="T819" s="178"/>
      <c r="U819" s="178"/>
      <c r="V819" s="178"/>
      <c r="W819" s="178"/>
      <c r="X819" s="178"/>
      <c r="Y819" s="178"/>
      <c r="Z819" s="178"/>
      <c r="AA819" s="178">
        <f>+Q819</f>
        <v>0</v>
      </c>
      <c r="AB819" s="178"/>
      <c r="AC819" s="178"/>
      <c r="AD819" s="178"/>
    </row>
    <row r="820" spans="1:30" s="118" customFormat="1" ht="20.25" hidden="1" customHeight="1" x14ac:dyDescent="0.25">
      <c r="A820" s="187" t="s">
        <v>350</v>
      </c>
      <c r="B820" s="187"/>
      <c r="C820" s="187"/>
      <c r="D820" s="187"/>
      <c r="E820" s="202" t="s">
        <v>397</v>
      </c>
      <c r="F820" s="204">
        <f t="shared" si="556"/>
        <v>0</v>
      </c>
      <c r="G820" s="204">
        <f t="shared" si="557"/>
        <v>0</v>
      </c>
      <c r="H820" s="205">
        <f t="shared" si="558"/>
        <v>0</v>
      </c>
      <c r="I820" s="128"/>
      <c r="J820" s="135"/>
      <c r="K820" s="135"/>
      <c r="L820" s="135"/>
      <c r="M820" s="198">
        <v>31214</v>
      </c>
      <c r="N820" s="199"/>
      <c r="O820" s="200" t="s">
        <v>39</v>
      </c>
      <c r="P820" s="199" t="s">
        <v>144</v>
      </c>
      <c r="Q820" s="201">
        <f>+Q821</f>
        <v>0</v>
      </c>
      <c r="R820" s="201">
        <f t="shared" ref="R820:AB820" si="585">+R821</f>
        <v>0</v>
      </c>
      <c r="S820" s="201">
        <f t="shared" si="585"/>
        <v>0</v>
      </c>
      <c r="T820" s="201">
        <f t="shared" si="585"/>
        <v>0</v>
      </c>
      <c r="U820" s="201">
        <f t="shared" si="585"/>
        <v>0</v>
      </c>
      <c r="V820" s="201">
        <f t="shared" si="585"/>
        <v>0</v>
      </c>
      <c r="W820" s="201">
        <f t="shared" si="585"/>
        <v>0</v>
      </c>
      <c r="X820" s="201">
        <f t="shared" si="585"/>
        <v>0</v>
      </c>
      <c r="Y820" s="201">
        <f t="shared" si="585"/>
        <v>0</v>
      </c>
      <c r="Z820" s="201">
        <f t="shared" si="585"/>
        <v>0</v>
      </c>
      <c r="AA820" s="201">
        <f t="shared" si="585"/>
        <v>0</v>
      </c>
      <c r="AB820" s="201">
        <f t="shared" si="585"/>
        <v>0</v>
      </c>
      <c r="AC820" s="201"/>
      <c r="AD820" s="201"/>
    </row>
    <row r="821" spans="1:30" s="118" customFormat="1" ht="20.25" hidden="1" customHeight="1" x14ac:dyDescent="0.25">
      <c r="A821" s="186" t="s">
        <v>350</v>
      </c>
      <c r="B821" s="186"/>
      <c r="C821" s="186"/>
      <c r="D821" s="186"/>
      <c r="E821" s="186"/>
      <c r="F821" s="204">
        <f t="shared" si="556"/>
        <v>0</v>
      </c>
      <c r="G821" s="204">
        <f t="shared" si="557"/>
        <v>0</v>
      </c>
      <c r="H821" s="205">
        <f t="shared" si="558"/>
        <v>0</v>
      </c>
      <c r="I821" s="128"/>
      <c r="J821" s="135"/>
      <c r="K821" s="135"/>
      <c r="L821" s="135"/>
      <c r="M821" s="11"/>
      <c r="N821" s="175">
        <v>312140</v>
      </c>
      <c r="O821" s="176" t="s">
        <v>39</v>
      </c>
      <c r="P821" s="177" t="s">
        <v>144</v>
      </c>
      <c r="Q821" s="178"/>
      <c r="R821" s="178"/>
      <c r="S821" s="178"/>
      <c r="T821" s="178"/>
      <c r="U821" s="178"/>
      <c r="V821" s="178"/>
      <c r="W821" s="178"/>
      <c r="X821" s="178"/>
      <c r="Y821" s="178"/>
      <c r="Z821" s="178"/>
      <c r="AA821" s="178">
        <f>+Q821</f>
        <v>0</v>
      </c>
      <c r="AB821" s="178"/>
      <c r="AC821" s="178"/>
      <c r="AD821" s="178"/>
    </row>
    <row r="822" spans="1:30" s="118" customFormat="1" ht="20.25" hidden="1" customHeight="1" x14ac:dyDescent="0.25">
      <c r="A822" s="187" t="s">
        <v>350</v>
      </c>
      <c r="B822" s="187"/>
      <c r="C822" s="187"/>
      <c r="D822" s="187"/>
      <c r="E822" s="202" t="s">
        <v>397</v>
      </c>
      <c r="F822" s="204">
        <f t="shared" si="556"/>
        <v>0</v>
      </c>
      <c r="G822" s="204">
        <f t="shared" si="557"/>
        <v>0</v>
      </c>
      <c r="H822" s="205">
        <f t="shared" si="558"/>
        <v>0</v>
      </c>
      <c r="I822" s="128"/>
      <c r="J822" s="135"/>
      <c r="K822" s="135"/>
      <c r="L822" s="135"/>
      <c r="M822" s="198">
        <v>31215</v>
      </c>
      <c r="N822" s="199"/>
      <c r="O822" s="200" t="s">
        <v>39</v>
      </c>
      <c r="P822" s="199" t="s">
        <v>145</v>
      </c>
      <c r="Q822" s="201">
        <f>+Q823</f>
        <v>0</v>
      </c>
      <c r="R822" s="201">
        <f t="shared" ref="R822:AB822" si="586">+R823</f>
        <v>0</v>
      </c>
      <c r="S822" s="201">
        <f t="shared" si="586"/>
        <v>0</v>
      </c>
      <c r="T822" s="201">
        <f t="shared" si="586"/>
        <v>0</v>
      </c>
      <c r="U822" s="201">
        <f t="shared" si="586"/>
        <v>0</v>
      </c>
      <c r="V822" s="201">
        <f t="shared" si="586"/>
        <v>0</v>
      </c>
      <c r="W822" s="201">
        <f t="shared" si="586"/>
        <v>0</v>
      </c>
      <c r="X822" s="201">
        <f t="shared" si="586"/>
        <v>0</v>
      </c>
      <c r="Y822" s="201">
        <f t="shared" si="586"/>
        <v>0</v>
      </c>
      <c r="Z822" s="201">
        <f t="shared" si="586"/>
        <v>0</v>
      </c>
      <c r="AA822" s="201">
        <f t="shared" si="586"/>
        <v>0</v>
      </c>
      <c r="AB822" s="201">
        <f t="shared" si="586"/>
        <v>0</v>
      </c>
      <c r="AC822" s="201"/>
      <c r="AD822" s="201"/>
    </row>
    <row r="823" spans="1:30" s="118" customFormat="1" ht="20.25" hidden="1" customHeight="1" x14ac:dyDescent="0.25">
      <c r="A823" s="186" t="s">
        <v>350</v>
      </c>
      <c r="B823" s="186"/>
      <c r="C823" s="186"/>
      <c r="D823" s="186"/>
      <c r="E823" s="186"/>
      <c r="F823" s="204">
        <f t="shared" si="556"/>
        <v>0</v>
      </c>
      <c r="G823" s="204">
        <f t="shared" si="557"/>
        <v>0</v>
      </c>
      <c r="H823" s="205">
        <f t="shared" si="558"/>
        <v>0</v>
      </c>
      <c r="I823" s="128"/>
      <c r="J823" s="135"/>
      <c r="K823" s="135"/>
      <c r="L823" s="135"/>
      <c r="M823" s="11"/>
      <c r="N823" s="175">
        <v>312150</v>
      </c>
      <c r="O823" s="176" t="s">
        <v>39</v>
      </c>
      <c r="P823" s="177" t="s">
        <v>145</v>
      </c>
      <c r="Q823" s="178"/>
      <c r="R823" s="178"/>
      <c r="S823" s="178"/>
      <c r="T823" s="178"/>
      <c r="U823" s="178"/>
      <c r="V823" s="178"/>
      <c r="W823" s="178"/>
      <c r="X823" s="178"/>
      <c r="Y823" s="178"/>
      <c r="Z823" s="178"/>
      <c r="AA823" s="178">
        <f>+Q823</f>
        <v>0</v>
      </c>
      <c r="AB823" s="178"/>
      <c r="AC823" s="178"/>
      <c r="AD823" s="178"/>
    </row>
    <row r="824" spans="1:30" s="118" customFormat="1" ht="20.25" hidden="1" customHeight="1" x14ac:dyDescent="0.25">
      <c r="A824" s="187" t="s">
        <v>350</v>
      </c>
      <c r="B824" s="187"/>
      <c r="C824" s="187"/>
      <c r="D824" s="187"/>
      <c r="E824" s="202" t="s">
        <v>397</v>
      </c>
      <c r="F824" s="204">
        <f t="shared" si="556"/>
        <v>0</v>
      </c>
      <c r="G824" s="204">
        <f t="shared" si="557"/>
        <v>0</v>
      </c>
      <c r="H824" s="205">
        <f t="shared" si="558"/>
        <v>0</v>
      </c>
      <c r="I824" s="128"/>
      <c r="J824" s="135"/>
      <c r="K824" s="135"/>
      <c r="L824" s="135"/>
      <c r="M824" s="198">
        <v>31219</v>
      </c>
      <c r="N824" s="199"/>
      <c r="O824" s="200" t="s">
        <v>39</v>
      </c>
      <c r="P824" s="199" t="s">
        <v>147</v>
      </c>
      <c r="Q824" s="201">
        <f>+Q825</f>
        <v>0</v>
      </c>
      <c r="R824" s="201">
        <f t="shared" ref="R824:AB824" si="587">+R825</f>
        <v>0</v>
      </c>
      <c r="S824" s="201">
        <f t="shared" si="587"/>
        <v>0</v>
      </c>
      <c r="T824" s="201">
        <f t="shared" si="587"/>
        <v>0</v>
      </c>
      <c r="U824" s="201">
        <f t="shared" si="587"/>
        <v>0</v>
      </c>
      <c r="V824" s="201">
        <f t="shared" si="587"/>
        <v>0</v>
      </c>
      <c r="W824" s="201">
        <f t="shared" si="587"/>
        <v>0</v>
      </c>
      <c r="X824" s="201">
        <f t="shared" si="587"/>
        <v>0</v>
      </c>
      <c r="Y824" s="201">
        <f t="shared" si="587"/>
        <v>0</v>
      </c>
      <c r="Z824" s="201">
        <f t="shared" si="587"/>
        <v>0</v>
      </c>
      <c r="AA824" s="201">
        <f t="shared" si="587"/>
        <v>0</v>
      </c>
      <c r="AB824" s="201">
        <f t="shared" si="587"/>
        <v>0</v>
      </c>
      <c r="AC824" s="201"/>
      <c r="AD824" s="201"/>
    </row>
    <row r="825" spans="1:30" s="118" customFormat="1" ht="20.25" hidden="1" customHeight="1" x14ac:dyDescent="0.25">
      <c r="A825" s="186" t="s">
        <v>350</v>
      </c>
      <c r="B825" s="186"/>
      <c r="C825" s="186"/>
      <c r="D825" s="186"/>
      <c r="E825" s="186"/>
      <c r="F825" s="204">
        <f t="shared" si="556"/>
        <v>0</v>
      </c>
      <c r="G825" s="204">
        <f t="shared" si="557"/>
        <v>0</v>
      </c>
      <c r="H825" s="205">
        <f t="shared" si="558"/>
        <v>0</v>
      </c>
      <c r="I825" s="128"/>
      <c r="J825" s="135"/>
      <c r="K825" s="135"/>
      <c r="L825" s="135"/>
      <c r="M825" s="11"/>
      <c r="N825" s="175">
        <v>312190</v>
      </c>
      <c r="O825" s="176" t="s">
        <v>39</v>
      </c>
      <c r="P825" s="177" t="s">
        <v>147</v>
      </c>
      <c r="Q825" s="178"/>
      <c r="R825" s="178"/>
      <c r="S825" s="178"/>
      <c r="T825" s="178"/>
      <c r="U825" s="178"/>
      <c r="V825" s="178"/>
      <c r="W825" s="178"/>
      <c r="X825" s="178"/>
      <c r="Y825" s="178"/>
      <c r="Z825" s="178"/>
      <c r="AA825" s="178">
        <f>+Q825</f>
        <v>0</v>
      </c>
      <c r="AB825" s="178"/>
      <c r="AC825" s="178"/>
      <c r="AD825" s="178"/>
    </row>
    <row r="826" spans="1:30" s="218" customFormat="1" ht="20.25" hidden="1" customHeight="1" x14ac:dyDescent="0.25">
      <c r="A826" s="192" t="s">
        <v>350</v>
      </c>
      <c r="B826" s="192"/>
      <c r="C826" s="219" t="s">
        <v>393</v>
      </c>
      <c r="D826" s="219" t="s">
        <v>396</v>
      </c>
      <c r="E826" s="219" t="s">
        <v>397</v>
      </c>
      <c r="F826" s="211">
        <f t="shared" si="556"/>
        <v>6250</v>
      </c>
      <c r="G826" s="211">
        <f t="shared" si="557"/>
        <v>0</v>
      </c>
      <c r="H826" s="212">
        <f t="shared" si="558"/>
        <v>9345</v>
      </c>
      <c r="I826" s="213"/>
      <c r="J826" s="214"/>
      <c r="K826" s="214">
        <v>313</v>
      </c>
      <c r="L826" s="214"/>
      <c r="M826" s="214"/>
      <c r="N826" s="215"/>
      <c r="O826" s="220" t="s">
        <v>39</v>
      </c>
      <c r="P826" s="216" t="s">
        <v>149</v>
      </c>
      <c r="Q826" s="217">
        <f>Q827+Q832</f>
        <v>0</v>
      </c>
      <c r="R826" s="217">
        <f t="shared" ref="R826:AB826" si="588">R827+R832</f>
        <v>3125</v>
      </c>
      <c r="S826" s="217">
        <f t="shared" si="588"/>
        <v>3125</v>
      </c>
      <c r="T826" s="217">
        <f t="shared" si="588"/>
        <v>0</v>
      </c>
      <c r="U826" s="217">
        <f t="shared" si="588"/>
        <v>0</v>
      </c>
      <c r="V826" s="217">
        <f t="shared" si="588"/>
        <v>0</v>
      </c>
      <c r="W826" s="217">
        <f t="shared" si="588"/>
        <v>0</v>
      </c>
      <c r="X826" s="217">
        <f t="shared" si="588"/>
        <v>0</v>
      </c>
      <c r="Y826" s="217">
        <f t="shared" si="588"/>
        <v>0</v>
      </c>
      <c r="Z826" s="217">
        <f t="shared" si="588"/>
        <v>3125</v>
      </c>
      <c r="AA826" s="217">
        <f t="shared" si="588"/>
        <v>3110</v>
      </c>
      <c r="AB826" s="217">
        <f t="shared" si="588"/>
        <v>3110</v>
      </c>
      <c r="AC826" s="217"/>
      <c r="AD826" s="217"/>
    </row>
    <row r="827" spans="1:30" s="118" customFormat="1" ht="20.25" hidden="1" customHeight="1" x14ac:dyDescent="0.25">
      <c r="A827" s="186" t="s">
        <v>350</v>
      </c>
      <c r="B827" s="186"/>
      <c r="C827" s="186"/>
      <c r="D827" s="202" t="s">
        <v>396</v>
      </c>
      <c r="E827" s="202" t="s">
        <v>397</v>
      </c>
      <c r="F827" s="204">
        <f t="shared" si="556"/>
        <v>6250</v>
      </c>
      <c r="G827" s="204">
        <f t="shared" si="557"/>
        <v>0</v>
      </c>
      <c r="H827" s="205">
        <f t="shared" si="558"/>
        <v>9345</v>
      </c>
      <c r="I827" s="128"/>
      <c r="J827" s="135"/>
      <c r="K827" s="135"/>
      <c r="L827" s="135">
        <v>3132</v>
      </c>
      <c r="M827" s="135"/>
      <c r="N827" s="136"/>
      <c r="O827" s="12" t="s">
        <v>39</v>
      </c>
      <c r="P827" s="131" t="s">
        <v>150</v>
      </c>
      <c r="Q827" s="137">
        <f>Q828+Q830</f>
        <v>0</v>
      </c>
      <c r="R827" s="137">
        <f t="shared" ref="R827:AB827" si="589">R828+R830</f>
        <v>3125</v>
      </c>
      <c r="S827" s="137">
        <f t="shared" si="589"/>
        <v>3125</v>
      </c>
      <c r="T827" s="137">
        <f t="shared" si="589"/>
        <v>0</v>
      </c>
      <c r="U827" s="137">
        <f t="shared" si="589"/>
        <v>0</v>
      </c>
      <c r="V827" s="137">
        <f t="shared" si="589"/>
        <v>0</v>
      </c>
      <c r="W827" s="137">
        <f t="shared" si="589"/>
        <v>0</v>
      </c>
      <c r="X827" s="137">
        <f t="shared" si="589"/>
        <v>0</v>
      </c>
      <c r="Y827" s="137">
        <f t="shared" si="589"/>
        <v>0</v>
      </c>
      <c r="Z827" s="137">
        <f t="shared" si="589"/>
        <v>3125</v>
      </c>
      <c r="AA827" s="137">
        <f t="shared" si="589"/>
        <v>3110</v>
      </c>
      <c r="AB827" s="137">
        <f t="shared" si="589"/>
        <v>3110</v>
      </c>
      <c r="AC827" s="137"/>
      <c r="AD827" s="137"/>
    </row>
    <row r="828" spans="1:30" s="118" customFormat="1" ht="20.25" hidden="1" customHeight="1" x14ac:dyDescent="0.25">
      <c r="A828" s="187" t="s">
        <v>350</v>
      </c>
      <c r="B828" s="187"/>
      <c r="C828" s="187"/>
      <c r="D828" s="187"/>
      <c r="E828" s="202" t="s">
        <v>397</v>
      </c>
      <c r="F828" s="204">
        <f t="shared" si="556"/>
        <v>6250</v>
      </c>
      <c r="G828" s="204">
        <f t="shared" si="557"/>
        <v>0</v>
      </c>
      <c r="H828" s="205">
        <f t="shared" si="558"/>
        <v>9345</v>
      </c>
      <c r="I828" s="128"/>
      <c r="J828" s="135"/>
      <c r="K828" s="135"/>
      <c r="L828" s="135"/>
      <c r="M828" s="198">
        <v>31321</v>
      </c>
      <c r="N828" s="199"/>
      <c r="O828" s="200" t="s">
        <v>39</v>
      </c>
      <c r="P828" s="199" t="s">
        <v>150</v>
      </c>
      <c r="Q828" s="201">
        <f>Q829</f>
        <v>0</v>
      </c>
      <c r="R828" s="201">
        <f t="shared" ref="R828:AB828" si="590">R829</f>
        <v>3125</v>
      </c>
      <c r="S828" s="201">
        <f t="shared" si="590"/>
        <v>3125</v>
      </c>
      <c r="T828" s="201">
        <f t="shared" si="590"/>
        <v>0</v>
      </c>
      <c r="U828" s="201">
        <f t="shared" si="590"/>
        <v>0</v>
      </c>
      <c r="V828" s="201">
        <f t="shared" si="590"/>
        <v>0</v>
      </c>
      <c r="W828" s="201">
        <f t="shared" si="590"/>
        <v>0</v>
      </c>
      <c r="X828" s="201">
        <f t="shared" si="590"/>
        <v>0</v>
      </c>
      <c r="Y828" s="201">
        <f t="shared" si="590"/>
        <v>0</v>
      </c>
      <c r="Z828" s="201">
        <f t="shared" si="590"/>
        <v>3125</v>
      </c>
      <c r="AA828" s="201">
        <f t="shared" si="590"/>
        <v>3110</v>
      </c>
      <c r="AB828" s="201">
        <f t="shared" si="590"/>
        <v>3110</v>
      </c>
      <c r="AC828" s="201"/>
      <c r="AD828" s="201"/>
    </row>
    <row r="829" spans="1:30" s="118" customFormat="1" ht="20.25" hidden="1" customHeight="1" x14ac:dyDescent="0.25">
      <c r="A829" s="186" t="s">
        <v>350</v>
      </c>
      <c r="B829" s="186"/>
      <c r="C829" s="186"/>
      <c r="D829" s="186"/>
      <c r="E829" s="186"/>
      <c r="F829" s="204">
        <f t="shared" si="556"/>
        <v>6250</v>
      </c>
      <c r="G829" s="204">
        <f t="shared" si="557"/>
        <v>0</v>
      </c>
      <c r="H829" s="205">
        <f t="shared" si="558"/>
        <v>9345</v>
      </c>
      <c r="I829" s="128"/>
      <c r="J829" s="135"/>
      <c r="K829" s="135"/>
      <c r="L829" s="135"/>
      <c r="M829" s="11"/>
      <c r="N829" s="175">
        <v>313210</v>
      </c>
      <c r="O829" s="176" t="s">
        <v>39</v>
      </c>
      <c r="P829" s="177" t="s">
        <v>150</v>
      </c>
      <c r="Q829" s="178">
        <v>0</v>
      </c>
      <c r="R829" s="178">
        <f>S829-Q829</f>
        <v>3125</v>
      </c>
      <c r="S829" s="178">
        <v>3125</v>
      </c>
      <c r="T829" s="178"/>
      <c r="U829" s="178"/>
      <c r="V829" s="178"/>
      <c r="W829" s="178"/>
      <c r="X829" s="178"/>
      <c r="Y829" s="178"/>
      <c r="Z829" s="178">
        <v>3125</v>
      </c>
      <c r="AA829" s="178">
        <v>3110</v>
      </c>
      <c r="AB829" s="178">
        <v>3110</v>
      </c>
      <c r="AC829" s="178"/>
      <c r="AD829" s="178"/>
    </row>
    <row r="830" spans="1:30" s="118" customFormat="1" ht="20.25" hidden="1" customHeight="1" x14ac:dyDescent="0.25">
      <c r="A830" s="187" t="s">
        <v>350</v>
      </c>
      <c r="B830" s="187"/>
      <c r="C830" s="187"/>
      <c r="D830" s="187"/>
      <c r="E830" s="202" t="s">
        <v>397</v>
      </c>
      <c r="F830" s="204">
        <f t="shared" si="556"/>
        <v>0</v>
      </c>
      <c r="G830" s="204">
        <f t="shared" si="557"/>
        <v>0</v>
      </c>
      <c r="H830" s="205">
        <f t="shared" si="558"/>
        <v>0</v>
      </c>
      <c r="I830" s="128"/>
      <c r="J830" s="135"/>
      <c r="K830" s="135"/>
      <c r="L830" s="135"/>
      <c r="M830" s="198">
        <v>31322</v>
      </c>
      <c r="N830" s="199"/>
      <c r="O830" s="200" t="s">
        <v>39</v>
      </c>
      <c r="P830" s="199" t="s">
        <v>270</v>
      </c>
      <c r="Q830" s="201">
        <f>Q831</f>
        <v>0</v>
      </c>
      <c r="R830" s="201">
        <f t="shared" ref="R830:AD830" si="591">R831</f>
        <v>0</v>
      </c>
      <c r="S830" s="201">
        <f t="shared" si="591"/>
        <v>0</v>
      </c>
      <c r="T830" s="201">
        <f t="shared" si="591"/>
        <v>0</v>
      </c>
      <c r="U830" s="201">
        <f t="shared" si="591"/>
        <v>0</v>
      </c>
      <c r="V830" s="201">
        <f t="shared" si="591"/>
        <v>0</v>
      </c>
      <c r="W830" s="201">
        <f t="shared" si="591"/>
        <v>0</v>
      </c>
      <c r="X830" s="201">
        <f t="shared" si="591"/>
        <v>0</v>
      </c>
      <c r="Y830" s="201">
        <f t="shared" si="591"/>
        <v>0</v>
      </c>
      <c r="Z830" s="201">
        <f t="shared" si="591"/>
        <v>0</v>
      </c>
      <c r="AA830" s="201">
        <f t="shared" si="591"/>
        <v>0</v>
      </c>
      <c r="AB830" s="201">
        <f t="shared" si="591"/>
        <v>0</v>
      </c>
      <c r="AC830" s="201">
        <f t="shared" si="591"/>
        <v>0</v>
      </c>
      <c r="AD830" s="201">
        <f t="shared" si="591"/>
        <v>0</v>
      </c>
    </row>
    <row r="831" spans="1:30" s="118" customFormat="1" ht="20.25" hidden="1" customHeight="1" x14ac:dyDescent="0.25">
      <c r="A831" s="186" t="s">
        <v>350</v>
      </c>
      <c r="B831" s="186"/>
      <c r="C831" s="186"/>
      <c r="D831" s="186"/>
      <c r="E831" s="186"/>
      <c r="F831" s="204">
        <f t="shared" si="556"/>
        <v>0</v>
      </c>
      <c r="G831" s="204">
        <f t="shared" si="557"/>
        <v>0</v>
      </c>
      <c r="H831" s="205">
        <f t="shared" si="558"/>
        <v>0</v>
      </c>
      <c r="I831" s="128"/>
      <c r="J831" s="135"/>
      <c r="K831" s="135"/>
      <c r="L831" s="135"/>
      <c r="M831" s="11"/>
      <c r="N831" s="175">
        <v>313220</v>
      </c>
      <c r="O831" s="176" t="s">
        <v>39</v>
      </c>
      <c r="P831" s="177" t="s">
        <v>270</v>
      </c>
      <c r="Q831" s="178">
        <v>0</v>
      </c>
      <c r="R831" s="178">
        <f>S831-Q831</f>
        <v>0</v>
      </c>
      <c r="S831" s="178">
        <v>0</v>
      </c>
      <c r="T831" s="178"/>
      <c r="U831" s="178"/>
      <c r="V831" s="178"/>
      <c r="W831" s="178"/>
      <c r="X831" s="178"/>
      <c r="Y831" s="178"/>
      <c r="Z831" s="178"/>
      <c r="AA831" s="178">
        <f>+Q831</f>
        <v>0</v>
      </c>
      <c r="AB831" s="178"/>
      <c r="AC831" s="178"/>
      <c r="AD831" s="178"/>
    </row>
    <row r="832" spans="1:30" s="118" customFormat="1" ht="20.25" hidden="1" customHeight="1" x14ac:dyDescent="0.25">
      <c r="A832" s="186" t="s">
        <v>350</v>
      </c>
      <c r="B832" s="186"/>
      <c r="C832" s="186"/>
      <c r="D832" s="202" t="s">
        <v>396</v>
      </c>
      <c r="E832" s="202" t="s">
        <v>397</v>
      </c>
      <c r="F832" s="204">
        <f t="shared" si="556"/>
        <v>0</v>
      </c>
      <c r="G832" s="204">
        <f t="shared" si="557"/>
        <v>0</v>
      </c>
      <c r="H832" s="205">
        <f t="shared" si="558"/>
        <v>0</v>
      </c>
      <c r="I832" s="128"/>
      <c r="J832" s="135"/>
      <c r="K832" s="135"/>
      <c r="L832" s="135">
        <v>3133</v>
      </c>
      <c r="M832" s="11"/>
      <c r="N832" s="131"/>
      <c r="O832" s="12" t="s">
        <v>39</v>
      </c>
      <c r="P832" s="131" t="s">
        <v>271</v>
      </c>
      <c r="Q832" s="137">
        <f t="shared" ref="Q832:AD833" si="592">Q833</f>
        <v>0</v>
      </c>
      <c r="R832" s="137">
        <f t="shared" si="592"/>
        <v>0</v>
      </c>
      <c r="S832" s="137">
        <f t="shared" si="592"/>
        <v>0</v>
      </c>
      <c r="T832" s="137">
        <f t="shared" si="592"/>
        <v>0</v>
      </c>
      <c r="U832" s="137">
        <f t="shared" si="592"/>
        <v>0</v>
      </c>
      <c r="V832" s="137">
        <f t="shared" si="592"/>
        <v>0</v>
      </c>
      <c r="W832" s="137">
        <f t="shared" si="592"/>
        <v>0</v>
      </c>
      <c r="X832" s="137">
        <f t="shared" si="592"/>
        <v>0</v>
      </c>
      <c r="Y832" s="137">
        <f t="shared" si="592"/>
        <v>0</v>
      </c>
      <c r="Z832" s="137">
        <f t="shared" si="592"/>
        <v>0</v>
      </c>
      <c r="AA832" s="137">
        <f t="shared" si="592"/>
        <v>0</v>
      </c>
      <c r="AB832" s="137">
        <f t="shared" si="592"/>
        <v>0</v>
      </c>
      <c r="AC832" s="137">
        <f t="shared" si="592"/>
        <v>0</v>
      </c>
      <c r="AD832" s="137">
        <f t="shared" si="592"/>
        <v>0</v>
      </c>
    </row>
    <row r="833" spans="1:30" s="118" customFormat="1" ht="20.25" hidden="1" customHeight="1" x14ac:dyDescent="0.25">
      <c r="A833" s="187" t="s">
        <v>350</v>
      </c>
      <c r="B833" s="187"/>
      <c r="C833" s="187"/>
      <c r="D833" s="187"/>
      <c r="E833" s="202" t="s">
        <v>397</v>
      </c>
      <c r="F833" s="204">
        <f t="shared" ref="F833:F918" si="593">+Q833+R833+S833</f>
        <v>0</v>
      </c>
      <c r="G833" s="204">
        <f t="shared" ref="G833:G918" si="594">+T833+U833+V833+W833+X833+Y833</f>
        <v>0</v>
      </c>
      <c r="H833" s="205">
        <f t="shared" ref="H833:H918" si="595">+Z833+AA833+AB833+AC833+AD833</f>
        <v>0</v>
      </c>
      <c r="I833" s="128"/>
      <c r="J833" s="135"/>
      <c r="K833" s="135"/>
      <c r="L833" s="135"/>
      <c r="M833" s="198">
        <v>31332</v>
      </c>
      <c r="N833" s="199"/>
      <c r="O833" s="200" t="s">
        <v>39</v>
      </c>
      <c r="P833" s="199" t="s">
        <v>271</v>
      </c>
      <c r="Q833" s="201">
        <f t="shared" si="592"/>
        <v>0</v>
      </c>
      <c r="R833" s="201">
        <f t="shared" si="592"/>
        <v>0</v>
      </c>
      <c r="S833" s="201">
        <f t="shared" si="592"/>
        <v>0</v>
      </c>
      <c r="T833" s="201">
        <f t="shared" si="592"/>
        <v>0</v>
      </c>
      <c r="U833" s="201">
        <f t="shared" si="592"/>
        <v>0</v>
      </c>
      <c r="V833" s="201">
        <f t="shared" si="592"/>
        <v>0</v>
      </c>
      <c r="W833" s="201">
        <f t="shared" si="592"/>
        <v>0</v>
      </c>
      <c r="X833" s="201">
        <f t="shared" si="592"/>
        <v>0</v>
      </c>
      <c r="Y833" s="201">
        <f t="shared" si="592"/>
        <v>0</v>
      </c>
      <c r="Z833" s="201">
        <f t="shared" si="592"/>
        <v>0</v>
      </c>
      <c r="AA833" s="201">
        <f t="shared" si="592"/>
        <v>0</v>
      </c>
      <c r="AB833" s="201">
        <f t="shared" si="592"/>
        <v>0</v>
      </c>
      <c r="AC833" s="201">
        <f t="shared" si="592"/>
        <v>0</v>
      </c>
      <c r="AD833" s="201">
        <f t="shared" si="592"/>
        <v>0</v>
      </c>
    </row>
    <row r="834" spans="1:30" s="118" customFormat="1" ht="20.25" hidden="1" customHeight="1" x14ac:dyDescent="0.25">
      <c r="A834" s="186" t="s">
        <v>350</v>
      </c>
      <c r="B834" s="186"/>
      <c r="C834" s="186"/>
      <c r="D834" s="186"/>
      <c r="E834" s="186"/>
      <c r="F834" s="204">
        <f t="shared" si="593"/>
        <v>0</v>
      </c>
      <c r="G834" s="204">
        <f t="shared" si="594"/>
        <v>0</v>
      </c>
      <c r="H834" s="205">
        <f t="shared" si="595"/>
        <v>0</v>
      </c>
      <c r="I834" s="128"/>
      <c r="J834" s="135"/>
      <c r="K834" s="135"/>
      <c r="L834" s="135"/>
      <c r="M834" s="11"/>
      <c r="N834" s="175">
        <v>313320</v>
      </c>
      <c r="O834" s="176" t="s">
        <v>39</v>
      </c>
      <c r="P834" s="177" t="s">
        <v>271</v>
      </c>
      <c r="Q834" s="178">
        <v>0</v>
      </c>
      <c r="R834" s="178">
        <f>S834-Q834</f>
        <v>0</v>
      </c>
      <c r="S834" s="178">
        <v>0</v>
      </c>
      <c r="T834" s="178"/>
      <c r="U834" s="178"/>
      <c r="V834" s="178"/>
      <c r="W834" s="178"/>
      <c r="X834" s="178"/>
      <c r="Y834" s="178"/>
      <c r="Z834" s="178"/>
      <c r="AA834" s="178">
        <f>+Q834</f>
        <v>0</v>
      </c>
      <c r="AB834" s="178"/>
      <c r="AC834" s="178"/>
      <c r="AD834" s="178"/>
    </row>
    <row r="835" spans="1:30" s="191" customFormat="1" ht="20.25" customHeight="1" x14ac:dyDescent="0.25">
      <c r="A835" s="187" t="s">
        <v>350</v>
      </c>
      <c r="B835" s="202" t="s">
        <v>362</v>
      </c>
      <c r="C835" s="202" t="s">
        <v>393</v>
      </c>
      <c r="D835" s="202" t="s">
        <v>396</v>
      </c>
      <c r="E835" s="202" t="s">
        <v>397</v>
      </c>
      <c r="F835" s="204">
        <f t="shared" si="593"/>
        <v>43870</v>
      </c>
      <c r="G835" s="204">
        <f t="shared" si="594"/>
        <v>0</v>
      </c>
      <c r="H835" s="205">
        <f t="shared" si="595"/>
        <v>110854</v>
      </c>
      <c r="I835" s="125"/>
      <c r="J835" s="125">
        <v>32</v>
      </c>
      <c r="K835" s="125"/>
      <c r="L835" s="125"/>
      <c r="M835" s="125"/>
      <c r="N835" s="125"/>
      <c r="O835" s="179" t="s">
        <v>39</v>
      </c>
      <c r="P835" s="189" t="s">
        <v>7</v>
      </c>
      <c r="Q835" s="190">
        <f t="shared" ref="Q835:AB835" si="596">Q855+Q878+Q836+Q919</f>
        <v>0</v>
      </c>
      <c r="R835" s="190">
        <f t="shared" si="596"/>
        <v>21935</v>
      </c>
      <c r="S835" s="190">
        <f t="shared" si="596"/>
        <v>21935</v>
      </c>
      <c r="T835" s="190">
        <f t="shared" si="596"/>
        <v>0</v>
      </c>
      <c r="U835" s="190">
        <f t="shared" si="596"/>
        <v>0</v>
      </c>
      <c r="V835" s="190">
        <f t="shared" si="596"/>
        <v>0</v>
      </c>
      <c r="W835" s="190">
        <f t="shared" si="596"/>
        <v>0</v>
      </c>
      <c r="X835" s="190">
        <f t="shared" si="596"/>
        <v>0</v>
      </c>
      <c r="Y835" s="190">
        <f t="shared" si="596"/>
        <v>0</v>
      </c>
      <c r="Z835" s="190">
        <f t="shared" si="596"/>
        <v>21934</v>
      </c>
      <c r="AA835" s="190">
        <f t="shared" si="596"/>
        <v>22460</v>
      </c>
      <c r="AB835" s="190">
        <f t="shared" si="596"/>
        <v>22460</v>
      </c>
      <c r="AC835" s="190">
        <v>22000</v>
      </c>
      <c r="AD835" s="190">
        <v>22000</v>
      </c>
    </row>
    <row r="836" spans="1:30" s="218" customFormat="1" ht="20.25" hidden="1" customHeight="1" x14ac:dyDescent="0.25">
      <c r="A836" s="192" t="s">
        <v>350</v>
      </c>
      <c r="B836" s="192"/>
      <c r="C836" s="219" t="s">
        <v>393</v>
      </c>
      <c r="D836" s="219" t="s">
        <v>396</v>
      </c>
      <c r="E836" s="219" t="s">
        <v>397</v>
      </c>
      <c r="F836" s="211">
        <f t="shared" si="593"/>
        <v>876</v>
      </c>
      <c r="G836" s="211">
        <f t="shared" si="594"/>
        <v>0</v>
      </c>
      <c r="H836" s="212">
        <f t="shared" si="595"/>
        <v>678</v>
      </c>
      <c r="I836" s="213"/>
      <c r="J836" s="214"/>
      <c r="K836" s="214">
        <v>321</v>
      </c>
      <c r="L836" s="214"/>
      <c r="M836" s="214"/>
      <c r="N836" s="215"/>
      <c r="O836" s="220" t="s">
        <v>39</v>
      </c>
      <c r="P836" s="216" t="s">
        <v>151</v>
      </c>
      <c r="Q836" s="217">
        <f t="shared" ref="Q836:Y836" si="597">Q837+Q849+Q846</f>
        <v>0</v>
      </c>
      <c r="R836" s="217">
        <f t="shared" si="597"/>
        <v>438</v>
      </c>
      <c r="S836" s="217">
        <f t="shared" si="597"/>
        <v>438</v>
      </c>
      <c r="T836" s="217">
        <f t="shared" si="597"/>
        <v>0</v>
      </c>
      <c r="U836" s="217">
        <f t="shared" si="597"/>
        <v>0</v>
      </c>
      <c r="V836" s="217">
        <f t="shared" si="597"/>
        <v>0</v>
      </c>
      <c r="W836" s="217">
        <f t="shared" si="597"/>
        <v>0</v>
      </c>
      <c r="X836" s="217">
        <f t="shared" si="597"/>
        <v>0</v>
      </c>
      <c r="Y836" s="217">
        <f t="shared" si="597"/>
        <v>0</v>
      </c>
      <c r="Z836" s="217">
        <f>Z837+Z849+Z846</f>
        <v>438</v>
      </c>
      <c r="AA836" s="217">
        <f>AA837+AA849+AA846</f>
        <v>120</v>
      </c>
      <c r="AB836" s="217">
        <f>AB837+AB849+AB846</f>
        <v>120</v>
      </c>
      <c r="AC836" s="217"/>
      <c r="AD836" s="217"/>
    </row>
    <row r="837" spans="1:30" s="118" customFormat="1" ht="20.25" hidden="1" customHeight="1" x14ac:dyDescent="0.25">
      <c r="A837" s="186" t="s">
        <v>350</v>
      </c>
      <c r="B837" s="186"/>
      <c r="C837" s="186"/>
      <c r="D837" s="202" t="s">
        <v>396</v>
      </c>
      <c r="E837" s="202" t="s">
        <v>397</v>
      </c>
      <c r="F837" s="204">
        <f t="shared" si="593"/>
        <v>876</v>
      </c>
      <c r="G837" s="204">
        <f t="shared" si="594"/>
        <v>0</v>
      </c>
      <c r="H837" s="205">
        <f t="shared" si="595"/>
        <v>438</v>
      </c>
      <c r="I837" s="128"/>
      <c r="J837" s="135"/>
      <c r="K837" s="135"/>
      <c r="L837" s="135">
        <v>3211</v>
      </c>
      <c r="M837" s="11"/>
      <c r="N837" s="131"/>
      <c r="O837" s="12" t="s">
        <v>39</v>
      </c>
      <c r="P837" s="131" t="s">
        <v>152</v>
      </c>
      <c r="Q837" s="137">
        <f>Q838+Q840+Q842+Q844</f>
        <v>0</v>
      </c>
      <c r="R837" s="137">
        <f t="shared" ref="R837:AB837" si="598">R838+R840+R842+R844</f>
        <v>438</v>
      </c>
      <c r="S837" s="137">
        <f t="shared" si="598"/>
        <v>438</v>
      </c>
      <c r="T837" s="137">
        <f t="shared" si="598"/>
        <v>0</v>
      </c>
      <c r="U837" s="137">
        <f t="shared" si="598"/>
        <v>0</v>
      </c>
      <c r="V837" s="137">
        <f t="shared" si="598"/>
        <v>0</v>
      </c>
      <c r="W837" s="137">
        <f t="shared" si="598"/>
        <v>0</v>
      </c>
      <c r="X837" s="137">
        <f t="shared" si="598"/>
        <v>0</v>
      </c>
      <c r="Y837" s="137">
        <f t="shared" si="598"/>
        <v>0</v>
      </c>
      <c r="Z837" s="137">
        <f t="shared" si="598"/>
        <v>438</v>
      </c>
      <c r="AA837" s="137">
        <f t="shared" si="598"/>
        <v>0</v>
      </c>
      <c r="AB837" s="137">
        <f t="shared" si="598"/>
        <v>0</v>
      </c>
      <c r="AC837" s="137"/>
      <c r="AD837" s="137"/>
    </row>
    <row r="838" spans="1:30" s="118" customFormat="1" ht="20.25" hidden="1" customHeight="1" x14ac:dyDescent="0.25">
      <c r="A838" s="187" t="s">
        <v>350</v>
      </c>
      <c r="B838" s="187"/>
      <c r="C838" s="187"/>
      <c r="D838" s="187"/>
      <c r="E838" s="202" t="s">
        <v>397</v>
      </c>
      <c r="F838" s="204">
        <f t="shared" si="593"/>
        <v>420</v>
      </c>
      <c r="G838" s="204">
        <f t="shared" si="594"/>
        <v>0</v>
      </c>
      <c r="H838" s="205">
        <f t="shared" si="595"/>
        <v>210</v>
      </c>
      <c r="I838" s="128"/>
      <c r="J838" s="135"/>
      <c r="K838" s="135"/>
      <c r="L838" s="135"/>
      <c r="M838" s="198">
        <v>32111</v>
      </c>
      <c r="N838" s="199"/>
      <c r="O838" s="200" t="s">
        <v>39</v>
      </c>
      <c r="P838" s="199" t="s">
        <v>153</v>
      </c>
      <c r="Q838" s="201">
        <f t="shared" ref="Q838:AB838" si="599">Q839</f>
        <v>0</v>
      </c>
      <c r="R838" s="201">
        <f t="shared" si="599"/>
        <v>210</v>
      </c>
      <c r="S838" s="201">
        <f t="shared" si="599"/>
        <v>210</v>
      </c>
      <c r="T838" s="201">
        <f t="shared" si="599"/>
        <v>0</v>
      </c>
      <c r="U838" s="201">
        <f t="shared" si="599"/>
        <v>0</v>
      </c>
      <c r="V838" s="201">
        <f t="shared" si="599"/>
        <v>0</v>
      </c>
      <c r="W838" s="201">
        <f t="shared" si="599"/>
        <v>0</v>
      </c>
      <c r="X838" s="201">
        <f t="shared" si="599"/>
        <v>0</v>
      </c>
      <c r="Y838" s="201">
        <f t="shared" si="599"/>
        <v>0</v>
      </c>
      <c r="Z838" s="201">
        <f t="shared" si="599"/>
        <v>210</v>
      </c>
      <c r="AA838" s="201">
        <f t="shared" si="599"/>
        <v>0</v>
      </c>
      <c r="AB838" s="201">
        <f t="shared" si="599"/>
        <v>0</v>
      </c>
      <c r="AC838" s="201"/>
      <c r="AD838" s="201"/>
    </row>
    <row r="839" spans="1:30" s="118" customFormat="1" ht="20.25" hidden="1" customHeight="1" x14ac:dyDescent="0.25">
      <c r="A839" s="186" t="s">
        <v>350</v>
      </c>
      <c r="B839" s="186"/>
      <c r="C839" s="186"/>
      <c r="D839" s="186"/>
      <c r="E839" s="186"/>
      <c r="F839" s="204">
        <f t="shared" si="593"/>
        <v>420</v>
      </c>
      <c r="G839" s="204">
        <f t="shared" si="594"/>
        <v>0</v>
      </c>
      <c r="H839" s="205">
        <f t="shared" si="595"/>
        <v>210</v>
      </c>
      <c r="I839" s="128"/>
      <c r="J839" s="135"/>
      <c r="K839" s="135"/>
      <c r="L839" s="135"/>
      <c r="M839" s="11"/>
      <c r="N839" s="175">
        <v>321110</v>
      </c>
      <c r="O839" s="176" t="s">
        <v>39</v>
      </c>
      <c r="P839" s="177" t="s">
        <v>153</v>
      </c>
      <c r="Q839" s="178">
        <v>0</v>
      </c>
      <c r="R839" s="178">
        <f>S839-Q839</f>
        <v>210</v>
      </c>
      <c r="S839" s="178">
        <v>210</v>
      </c>
      <c r="T839" s="178"/>
      <c r="U839" s="178"/>
      <c r="V839" s="178"/>
      <c r="W839" s="178"/>
      <c r="X839" s="178"/>
      <c r="Y839" s="178"/>
      <c r="Z839" s="178">
        <v>210</v>
      </c>
      <c r="AA839" s="178">
        <f>+Q839</f>
        <v>0</v>
      </c>
      <c r="AB839" s="178">
        <v>0</v>
      </c>
      <c r="AC839" s="178"/>
      <c r="AD839" s="178"/>
    </row>
    <row r="840" spans="1:30" s="118" customFormat="1" ht="20.25" hidden="1" customHeight="1" x14ac:dyDescent="0.25">
      <c r="A840" s="187" t="s">
        <v>350</v>
      </c>
      <c r="B840" s="187"/>
      <c r="C840" s="187"/>
      <c r="D840" s="187"/>
      <c r="E840" s="202" t="s">
        <v>397</v>
      </c>
      <c r="F840" s="204">
        <f t="shared" si="593"/>
        <v>456</v>
      </c>
      <c r="G840" s="204">
        <f t="shared" si="594"/>
        <v>0</v>
      </c>
      <c r="H840" s="205">
        <f t="shared" si="595"/>
        <v>228</v>
      </c>
      <c r="I840" s="128"/>
      <c r="J840" s="135"/>
      <c r="K840" s="135"/>
      <c r="L840" s="135"/>
      <c r="M840" s="198">
        <v>32113</v>
      </c>
      <c r="N840" s="199"/>
      <c r="O840" s="200" t="s">
        <v>39</v>
      </c>
      <c r="P840" s="199" t="s">
        <v>154</v>
      </c>
      <c r="Q840" s="201">
        <f>+Q841</f>
        <v>0</v>
      </c>
      <c r="R840" s="201">
        <f t="shared" ref="R840:AB840" si="600">+R841</f>
        <v>228</v>
      </c>
      <c r="S840" s="201">
        <f t="shared" si="600"/>
        <v>228</v>
      </c>
      <c r="T840" s="201">
        <f t="shared" si="600"/>
        <v>0</v>
      </c>
      <c r="U840" s="201">
        <f t="shared" si="600"/>
        <v>0</v>
      </c>
      <c r="V840" s="201">
        <f t="shared" si="600"/>
        <v>0</v>
      </c>
      <c r="W840" s="201">
        <f t="shared" si="600"/>
        <v>0</v>
      </c>
      <c r="X840" s="201">
        <f t="shared" si="600"/>
        <v>0</v>
      </c>
      <c r="Y840" s="201">
        <f t="shared" si="600"/>
        <v>0</v>
      </c>
      <c r="Z840" s="201">
        <f t="shared" si="600"/>
        <v>228</v>
      </c>
      <c r="AA840" s="201">
        <f t="shared" si="600"/>
        <v>0</v>
      </c>
      <c r="AB840" s="201">
        <f t="shared" si="600"/>
        <v>0</v>
      </c>
      <c r="AC840" s="201"/>
      <c r="AD840" s="201"/>
    </row>
    <row r="841" spans="1:30" s="118" customFormat="1" ht="20.25" hidden="1" customHeight="1" x14ac:dyDescent="0.25">
      <c r="A841" s="186" t="s">
        <v>350</v>
      </c>
      <c r="B841" s="186"/>
      <c r="C841" s="186"/>
      <c r="D841" s="186"/>
      <c r="E841" s="186"/>
      <c r="F841" s="204">
        <f t="shared" si="593"/>
        <v>456</v>
      </c>
      <c r="G841" s="204">
        <f t="shared" si="594"/>
        <v>0</v>
      </c>
      <c r="H841" s="205">
        <f t="shared" si="595"/>
        <v>228</v>
      </c>
      <c r="I841" s="128"/>
      <c r="J841" s="135"/>
      <c r="K841" s="135"/>
      <c r="L841" s="135"/>
      <c r="M841" s="11"/>
      <c r="N841" s="175">
        <v>321130</v>
      </c>
      <c r="O841" s="176" t="s">
        <v>39</v>
      </c>
      <c r="P841" s="177" t="s">
        <v>154</v>
      </c>
      <c r="Q841" s="178">
        <v>0</v>
      </c>
      <c r="R841" s="178">
        <f>S841-Q841</f>
        <v>228</v>
      </c>
      <c r="S841" s="178">
        <f>228</f>
        <v>228</v>
      </c>
      <c r="T841" s="178"/>
      <c r="U841" s="178"/>
      <c r="V841" s="178"/>
      <c r="W841" s="178"/>
      <c r="X841" s="178"/>
      <c r="Y841" s="178"/>
      <c r="Z841" s="178">
        <v>228</v>
      </c>
      <c r="AA841" s="178">
        <f>+Q841</f>
        <v>0</v>
      </c>
      <c r="AB841" s="178">
        <v>0</v>
      </c>
      <c r="AC841" s="178"/>
      <c r="AD841" s="178"/>
    </row>
    <row r="842" spans="1:30" s="118" customFormat="1" ht="20.25" hidden="1" customHeight="1" x14ac:dyDescent="0.25">
      <c r="A842" s="187" t="s">
        <v>350</v>
      </c>
      <c r="B842" s="187"/>
      <c r="C842" s="187"/>
      <c r="D842" s="187"/>
      <c r="E842" s="202" t="s">
        <v>397</v>
      </c>
      <c r="F842" s="204">
        <f t="shared" si="593"/>
        <v>0</v>
      </c>
      <c r="G842" s="204">
        <f t="shared" si="594"/>
        <v>0</v>
      </c>
      <c r="H842" s="205">
        <f t="shared" si="595"/>
        <v>0</v>
      </c>
      <c r="I842" s="128"/>
      <c r="J842" s="135"/>
      <c r="K842" s="135"/>
      <c r="L842" s="135"/>
      <c r="M842" s="198">
        <v>32115</v>
      </c>
      <c r="N842" s="199"/>
      <c r="O842" s="200" t="s">
        <v>39</v>
      </c>
      <c r="P842" s="199" t="s">
        <v>155</v>
      </c>
      <c r="Q842" s="201">
        <v>0</v>
      </c>
      <c r="R842" s="201">
        <v>0</v>
      </c>
      <c r="S842" s="201">
        <v>0</v>
      </c>
      <c r="T842" s="201">
        <v>0</v>
      </c>
      <c r="U842" s="201">
        <v>0</v>
      </c>
      <c r="V842" s="201">
        <v>0</v>
      </c>
      <c r="W842" s="201">
        <v>0</v>
      </c>
      <c r="X842" s="201">
        <v>0</v>
      </c>
      <c r="Y842" s="201">
        <v>0</v>
      </c>
      <c r="Z842" s="201">
        <v>0</v>
      </c>
      <c r="AA842" s="201">
        <v>0</v>
      </c>
      <c r="AB842" s="201">
        <v>0</v>
      </c>
      <c r="AC842" s="201"/>
      <c r="AD842" s="201"/>
    </row>
    <row r="843" spans="1:30" s="118" customFormat="1" ht="20.25" hidden="1" customHeight="1" x14ac:dyDescent="0.25">
      <c r="A843" s="186" t="s">
        <v>350</v>
      </c>
      <c r="B843" s="186"/>
      <c r="C843" s="186"/>
      <c r="D843" s="186"/>
      <c r="E843" s="186"/>
      <c r="F843" s="204">
        <f t="shared" si="593"/>
        <v>0</v>
      </c>
      <c r="G843" s="204">
        <f t="shared" si="594"/>
        <v>0</v>
      </c>
      <c r="H843" s="205">
        <f t="shared" si="595"/>
        <v>0</v>
      </c>
      <c r="I843" s="128"/>
      <c r="J843" s="135"/>
      <c r="K843" s="135"/>
      <c r="L843" s="135"/>
      <c r="M843" s="11"/>
      <c r="N843" s="175">
        <v>321150</v>
      </c>
      <c r="O843" s="176" t="s">
        <v>39</v>
      </c>
      <c r="P843" s="177" t="s">
        <v>155</v>
      </c>
      <c r="Q843" s="178">
        <v>0</v>
      </c>
      <c r="R843" s="178">
        <v>0</v>
      </c>
      <c r="S843" s="178">
        <f>Q843+R843</f>
        <v>0</v>
      </c>
      <c r="T843" s="178"/>
      <c r="U843" s="178"/>
      <c r="V843" s="178"/>
      <c r="W843" s="178"/>
      <c r="X843" s="178"/>
      <c r="Y843" s="178"/>
      <c r="Z843" s="178"/>
      <c r="AA843" s="178">
        <f>+Q843</f>
        <v>0</v>
      </c>
      <c r="AB843" s="178"/>
      <c r="AC843" s="178"/>
      <c r="AD843" s="178"/>
    </row>
    <row r="844" spans="1:30" s="118" customFormat="1" ht="20.25" hidden="1" customHeight="1" x14ac:dyDescent="0.25">
      <c r="A844" s="186" t="s">
        <v>350</v>
      </c>
      <c r="B844" s="187"/>
      <c r="C844" s="187"/>
      <c r="D844" s="187"/>
      <c r="E844" s="202" t="s">
        <v>397</v>
      </c>
      <c r="F844" s="204">
        <f t="shared" si="593"/>
        <v>0</v>
      </c>
      <c r="G844" s="204">
        <f t="shared" si="594"/>
        <v>0</v>
      </c>
      <c r="H844" s="205">
        <f t="shared" si="595"/>
        <v>0</v>
      </c>
      <c r="I844" s="128"/>
      <c r="J844" s="135"/>
      <c r="K844" s="135"/>
      <c r="L844" s="135"/>
      <c r="M844" s="198">
        <v>32119</v>
      </c>
      <c r="N844" s="199"/>
      <c r="O844" s="200" t="s">
        <v>39</v>
      </c>
      <c r="P844" s="199" t="s">
        <v>156</v>
      </c>
      <c r="Q844" s="201">
        <v>0</v>
      </c>
      <c r="R844" s="201">
        <v>0</v>
      </c>
      <c r="S844" s="201">
        <v>0</v>
      </c>
      <c r="T844" s="201">
        <v>0</v>
      </c>
      <c r="U844" s="201">
        <v>0</v>
      </c>
      <c r="V844" s="201">
        <v>0</v>
      </c>
      <c r="W844" s="201">
        <v>0</v>
      </c>
      <c r="X844" s="201">
        <v>0</v>
      </c>
      <c r="Y844" s="201">
        <v>0</v>
      </c>
      <c r="Z844" s="201">
        <v>0</v>
      </c>
      <c r="AA844" s="201">
        <v>0</v>
      </c>
      <c r="AB844" s="201">
        <v>0</v>
      </c>
      <c r="AC844" s="201"/>
      <c r="AD844" s="201"/>
    </row>
    <row r="845" spans="1:30" s="118" customFormat="1" ht="20.25" hidden="1" customHeight="1" x14ac:dyDescent="0.25">
      <c r="A845" s="186" t="s">
        <v>350</v>
      </c>
      <c r="B845" s="186"/>
      <c r="C845" s="186"/>
      <c r="D845" s="186"/>
      <c r="E845" s="186"/>
      <c r="F845" s="204">
        <f t="shared" si="593"/>
        <v>0</v>
      </c>
      <c r="G845" s="204">
        <f t="shared" si="594"/>
        <v>0</v>
      </c>
      <c r="H845" s="205">
        <f t="shared" si="595"/>
        <v>0</v>
      </c>
      <c r="I845" s="136"/>
      <c r="J845" s="135"/>
      <c r="K845" s="135"/>
      <c r="L845" s="135"/>
      <c r="M845" s="11"/>
      <c r="N845" s="175">
        <v>321190</v>
      </c>
      <c r="O845" s="176" t="s">
        <v>39</v>
      </c>
      <c r="P845" s="177" t="s">
        <v>156</v>
      </c>
      <c r="Q845" s="178">
        <v>0</v>
      </c>
      <c r="R845" s="178">
        <v>0</v>
      </c>
      <c r="S845" s="178">
        <f>Q845+R845</f>
        <v>0</v>
      </c>
      <c r="T845" s="178"/>
      <c r="U845" s="178"/>
      <c r="V845" s="178"/>
      <c r="W845" s="178"/>
      <c r="X845" s="178"/>
      <c r="Y845" s="178"/>
      <c r="Z845" s="178"/>
      <c r="AA845" s="178">
        <f>+Q845</f>
        <v>0</v>
      </c>
      <c r="AB845" s="178"/>
      <c r="AC845" s="178"/>
      <c r="AD845" s="178"/>
    </row>
    <row r="846" spans="1:30" s="118" customFormat="1" ht="20.25" hidden="1" customHeight="1" x14ac:dyDescent="0.25">
      <c r="A846" s="186" t="s">
        <v>350</v>
      </c>
      <c r="B846" s="186"/>
      <c r="C846" s="186"/>
      <c r="D846" s="202" t="s">
        <v>396</v>
      </c>
      <c r="E846" s="202" t="s">
        <v>397</v>
      </c>
      <c r="F846" s="204">
        <f t="shared" si="593"/>
        <v>0</v>
      </c>
      <c r="G846" s="204">
        <f t="shared" si="594"/>
        <v>0</v>
      </c>
      <c r="H846" s="205">
        <f t="shared" si="595"/>
        <v>0</v>
      </c>
      <c r="I846" s="136"/>
      <c r="J846" s="135"/>
      <c r="K846" s="135"/>
      <c r="L846" s="135">
        <v>3212</v>
      </c>
      <c r="M846" s="135"/>
      <c r="N846" s="136"/>
      <c r="O846" s="12" t="s">
        <v>39</v>
      </c>
      <c r="P846" s="131" t="s">
        <v>157</v>
      </c>
      <c r="Q846" s="137">
        <f>Q847+Q849</f>
        <v>0</v>
      </c>
      <c r="R846" s="137">
        <f t="shared" ref="R846:Z846" si="601">R847+R849</f>
        <v>0</v>
      </c>
      <c r="S846" s="137">
        <f t="shared" si="601"/>
        <v>0</v>
      </c>
      <c r="T846" s="137">
        <f t="shared" si="601"/>
        <v>0</v>
      </c>
      <c r="U846" s="137">
        <f t="shared" si="601"/>
        <v>0</v>
      </c>
      <c r="V846" s="137">
        <f t="shared" si="601"/>
        <v>0</v>
      </c>
      <c r="W846" s="137">
        <f t="shared" si="601"/>
        <v>0</v>
      </c>
      <c r="X846" s="137">
        <f t="shared" si="601"/>
        <v>0</v>
      </c>
      <c r="Y846" s="137">
        <f t="shared" si="601"/>
        <v>0</v>
      </c>
      <c r="Z846" s="137">
        <f t="shared" si="601"/>
        <v>0</v>
      </c>
      <c r="AA846" s="137">
        <f>AA847</f>
        <v>0</v>
      </c>
      <c r="AB846" s="137">
        <f>AB847</f>
        <v>0</v>
      </c>
      <c r="AC846" s="137"/>
      <c r="AD846" s="137"/>
    </row>
    <row r="847" spans="1:30" s="118" customFormat="1" ht="20.25" hidden="1" customHeight="1" x14ac:dyDescent="0.25">
      <c r="A847" s="186" t="s">
        <v>350</v>
      </c>
      <c r="B847" s="187"/>
      <c r="C847" s="187"/>
      <c r="D847" s="187"/>
      <c r="E847" s="202" t="s">
        <v>397</v>
      </c>
      <c r="F847" s="204">
        <f t="shared" si="593"/>
        <v>0</v>
      </c>
      <c r="G847" s="204">
        <f t="shared" si="594"/>
        <v>0</v>
      </c>
      <c r="H847" s="205">
        <f t="shared" si="595"/>
        <v>0</v>
      </c>
      <c r="I847" s="128"/>
      <c r="J847" s="135"/>
      <c r="K847" s="135"/>
      <c r="L847" s="135"/>
      <c r="M847" s="198">
        <v>32121</v>
      </c>
      <c r="N847" s="199"/>
      <c r="O847" s="200" t="s">
        <v>39</v>
      </c>
      <c r="P847" s="199" t="s">
        <v>158</v>
      </c>
      <c r="Q847" s="201">
        <f t="shared" ref="Q847:AB847" si="602">Q848</f>
        <v>0</v>
      </c>
      <c r="R847" s="201">
        <f t="shared" si="602"/>
        <v>0</v>
      </c>
      <c r="S847" s="201">
        <f t="shared" si="602"/>
        <v>0</v>
      </c>
      <c r="T847" s="201">
        <f t="shared" si="602"/>
        <v>0</v>
      </c>
      <c r="U847" s="201">
        <f t="shared" si="602"/>
        <v>0</v>
      </c>
      <c r="V847" s="201">
        <f t="shared" si="602"/>
        <v>0</v>
      </c>
      <c r="W847" s="201">
        <f t="shared" si="602"/>
        <v>0</v>
      </c>
      <c r="X847" s="201">
        <f t="shared" si="602"/>
        <v>0</v>
      </c>
      <c r="Y847" s="201">
        <f t="shared" si="602"/>
        <v>0</v>
      </c>
      <c r="Z847" s="201">
        <f t="shared" si="602"/>
        <v>0</v>
      </c>
      <c r="AA847" s="201">
        <f t="shared" si="602"/>
        <v>0</v>
      </c>
      <c r="AB847" s="201">
        <f t="shared" si="602"/>
        <v>0</v>
      </c>
      <c r="AC847" s="201"/>
      <c r="AD847" s="201"/>
    </row>
    <row r="848" spans="1:30" s="118" customFormat="1" ht="20.25" hidden="1" customHeight="1" x14ac:dyDescent="0.25">
      <c r="A848" s="186" t="s">
        <v>350</v>
      </c>
      <c r="B848" s="186"/>
      <c r="C848" s="186"/>
      <c r="D848" s="186"/>
      <c r="E848" s="186"/>
      <c r="F848" s="204">
        <f t="shared" si="593"/>
        <v>0</v>
      </c>
      <c r="G848" s="204">
        <f t="shared" si="594"/>
        <v>0</v>
      </c>
      <c r="H848" s="205">
        <f t="shared" si="595"/>
        <v>0</v>
      </c>
      <c r="I848" s="136"/>
      <c r="J848" s="135"/>
      <c r="K848" s="135"/>
      <c r="L848" s="135"/>
      <c r="M848" s="11"/>
      <c r="N848" s="175">
        <v>321210</v>
      </c>
      <c r="O848" s="176" t="s">
        <v>39</v>
      </c>
      <c r="P848" s="177" t="s">
        <v>158</v>
      </c>
      <c r="Q848" s="178">
        <v>0</v>
      </c>
      <c r="R848" s="178">
        <v>0</v>
      </c>
      <c r="S848" s="178">
        <f>Q848+R848</f>
        <v>0</v>
      </c>
      <c r="T848" s="178"/>
      <c r="U848" s="178"/>
      <c r="V848" s="178"/>
      <c r="W848" s="178"/>
      <c r="X848" s="178"/>
      <c r="Y848" s="178"/>
      <c r="Z848" s="178">
        <v>0</v>
      </c>
      <c r="AA848" s="178">
        <f>+Q848</f>
        <v>0</v>
      </c>
      <c r="AB848" s="178"/>
      <c r="AC848" s="178"/>
      <c r="AD848" s="178"/>
    </row>
    <row r="849" spans="1:30" s="118" customFormat="1" ht="20.25" hidden="1" customHeight="1" x14ac:dyDescent="0.25">
      <c r="A849" s="186" t="s">
        <v>350</v>
      </c>
      <c r="B849" s="186"/>
      <c r="C849" s="186"/>
      <c r="D849" s="202" t="s">
        <v>396</v>
      </c>
      <c r="E849" s="202" t="s">
        <v>397</v>
      </c>
      <c r="F849" s="204">
        <f t="shared" si="593"/>
        <v>0</v>
      </c>
      <c r="G849" s="204">
        <f t="shared" si="594"/>
        <v>0</v>
      </c>
      <c r="H849" s="205">
        <f t="shared" si="595"/>
        <v>240</v>
      </c>
      <c r="I849" s="128"/>
      <c r="J849" s="135"/>
      <c r="K849" s="135"/>
      <c r="L849" s="135">
        <v>3213</v>
      </c>
      <c r="M849" s="11"/>
      <c r="N849" s="131"/>
      <c r="O849" s="12" t="s">
        <v>39</v>
      </c>
      <c r="P849" s="131" t="s">
        <v>160</v>
      </c>
      <c r="Q849" s="137">
        <f>Q850+Q853</f>
        <v>0</v>
      </c>
      <c r="R849" s="137">
        <f t="shared" ref="R849:AB849" si="603">R850+R853</f>
        <v>0</v>
      </c>
      <c r="S849" s="137">
        <f t="shared" si="603"/>
        <v>0</v>
      </c>
      <c r="T849" s="137">
        <f t="shared" si="603"/>
        <v>0</v>
      </c>
      <c r="U849" s="137">
        <f t="shared" si="603"/>
        <v>0</v>
      </c>
      <c r="V849" s="137">
        <f t="shared" si="603"/>
        <v>0</v>
      </c>
      <c r="W849" s="137">
        <f t="shared" si="603"/>
        <v>0</v>
      </c>
      <c r="X849" s="137">
        <f t="shared" si="603"/>
        <v>0</v>
      </c>
      <c r="Y849" s="137">
        <f t="shared" si="603"/>
        <v>0</v>
      </c>
      <c r="Z849" s="137">
        <f t="shared" si="603"/>
        <v>0</v>
      </c>
      <c r="AA849" s="137">
        <f t="shared" si="603"/>
        <v>120</v>
      </c>
      <c r="AB849" s="137">
        <f t="shared" si="603"/>
        <v>120</v>
      </c>
      <c r="AC849" s="137"/>
      <c r="AD849" s="137"/>
    </row>
    <row r="850" spans="1:30" s="118" customFormat="1" ht="20.25" hidden="1" customHeight="1" x14ac:dyDescent="0.25">
      <c r="A850" s="187" t="s">
        <v>350</v>
      </c>
      <c r="B850" s="187"/>
      <c r="C850" s="187"/>
      <c r="D850" s="187"/>
      <c r="E850" s="202" t="s">
        <v>397</v>
      </c>
      <c r="F850" s="204">
        <f t="shared" si="593"/>
        <v>0</v>
      </c>
      <c r="G850" s="204">
        <f t="shared" si="594"/>
        <v>0</v>
      </c>
      <c r="H850" s="205">
        <f t="shared" si="595"/>
        <v>240</v>
      </c>
      <c r="I850" s="128"/>
      <c r="J850" s="135"/>
      <c r="K850" s="135"/>
      <c r="L850" s="135"/>
      <c r="M850" s="198">
        <v>32131</v>
      </c>
      <c r="N850" s="199"/>
      <c r="O850" s="200" t="s">
        <v>39</v>
      </c>
      <c r="P850" s="199" t="s">
        <v>161</v>
      </c>
      <c r="Q850" s="201">
        <f t="shared" ref="Q850:AB850" si="604">Q851</f>
        <v>0</v>
      </c>
      <c r="R850" s="201">
        <f t="shared" si="604"/>
        <v>0</v>
      </c>
      <c r="S850" s="201">
        <f t="shared" si="604"/>
        <v>0</v>
      </c>
      <c r="T850" s="201">
        <f t="shared" si="604"/>
        <v>0</v>
      </c>
      <c r="U850" s="201">
        <f t="shared" si="604"/>
        <v>0</v>
      </c>
      <c r="V850" s="201">
        <f t="shared" si="604"/>
        <v>0</v>
      </c>
      <c r="W850" s="201">
        <f t="shared" si="604"/>
        <v>0</v>
      </c>
      <c r="X850" s="201">
        <f t="shared" si="604"/>
        <v>0</v>
      </c>
      <c r="Y850" s="201">
        <f t="shared" si="604"/>
        <v>0</v>
      </c>
      <c r="Z850" s="201">
        <f t="shared" si="604"/>
        <v>0</v>
      </c>
      <c r="AA850" s="201">
        <f t="shared" si="604"/>
        <v>120</v>
      </c>
      <c r="AB850" s="201">
        <f t="shared" si="604"/>
        <v>120</v>
      </c>
      <c r="AC850" s="201"/>
      <c r="AD850" s="201"/>
    </row>
    <row r="851" spans="1:30" s="118" customFormat="1" ht="20.25" hidden="1" customHeight="1" x14ac:dyDescent="0.25">
      <c r="A851" s="186" t="s">
        <v>350</v>
      </c>
      <c r="B851" s="186"/>
      <c r="C851" s="186"/>
      <c r="D851" s="186"/>
      <c r="E851" s="186"/>
      <c r="F851" s="204">
        <f t="shared" si="593"/>
        <v>0</v>
      </c>
      <c r="G851" s="204">
        <f t="shared" si="594"/>
        <v>0</v>
      </c>
      <c r="H851" s="205">
        <f t="shared" si="595"/>
        <v>240</v>
      </c>
      <c r="I851" s="128"/>
      <c r="J851" s="135"/>
      <c r="K851" s="135"/>
      <c r="L851" s="135"/>
      <c r="M851" s="11"/>
      <c r="N851" s="175">
        <v>321310</v>
      </c>
      <c r="O851" s="176" t="s">
        <v>39</v>
      </c>
      <c r="P851" s="177" t="s">
        <v>162</v>
      </c>
      <c r="Q851" s="178">
        <v>0</v>
      </c>
      <c r="R851" s="178">
        <v>0</v>
      </c>
      <c r="S851" s="178">
        <v>0</v>
      </c>
      <c r="T851" s="178"/>
      <c r="U851" s="178"/>
      <c r="V851" s="178"/>
      <c r="W851" s="178"/>
      <c r="X851" s="178"/>
      <c r="Y851" s="178"/>
      <c r="Z851" s="178"/>
      <c r="AA851" s="178">
        <v>120</v>
      </c>
      <c r="AB851" s="178">
        <v>120</v>
      </c>
      <c r="AC851" s="178"/>
      <c r="AD851" s="178"/>
    </row>
    <row r="852" spans="1:30" s="118" customFormat="1" ht="20.25" hidden="1" customHeight="1" x14ac:dyDescent="0.25">
      <c r="A852" s="186" t="s">
        <v>350</v>
      </c>
      <c r="B852" s="186"/>
      <c r="C852" s="186"/>
      <c r="D852" s="186"/>
      <c r="E852" s="186"/>
      <c r="F852" s="204">
        <f t="shared" si="593"/>
        <v>0</v>
      </c>
      <c r="G852" s="204">
        <f t="shared" si="594"/>
        <v>0</v>
      </c>
      <c r="H852" s="205">
        <f t="shared" si="595"/>
        <v>0</v>
      </c>
      <c r="I852" s="128"/>
      <c r="J852" s="135"/>
      <c r="K852" s="135"/>
      <c r="L852" s="135"/>
      <c r="M852" s="11"/>
      <c r="N852" s="175">
        <v>321311</v>
      </c>
      <c r="O852" s="176" t="s">
        <v>39</v>
      </c>
      <c r="P852" s="177" t="s">
        <v>163</v>
      </c>
      <c r="Q852" s="178">
        <v>0</v>
      </c>
      <c r="R852" s="178">
        <f>S852-Q852</f>
        <v>0</v>
      </c>
      <c r="S852" s="178">
        <v>0</v>
      </c>
      <c r="T852" s="178"/>
      <c r="U852" s="178"/>
      <c r="V852" s="178"/>
      <c r="W852" s="178"/>
      <c r="X852" s="178"/>
      <c r="Y852" s="178"/>
      <c r="Z852" s="178"/>
      <c r="AA852" s="178">
        <f t="shared" ref="AA852" si="605">+Q852</f>
        <v>0</v>
      </c>
      <c r="AB852" s="178"/>
      <c r="AC852" s="178"/>
      <c r="AD852" s="178"/>
    </row>
    <row r="853" spans="1:30" s="118" customFormat="1" ht="20.25" hidden="1" customHeight="1" x14ac:dyDescent="0.25">
      <c r="A853" s="187" t="s">
        <v>350</v>
      </c>
      <c r="B853" s="187"/>
      <c r="C853" s="187"/>
      <c r="D853" s="187"/>
      <c r="E853" s="202" t="s">
        <v>397</v>
      </c>
      <c r="F853" s="204">
        <f t="shared" si="593"/>
        <v>0</v>
      </c>
      <c r="G853" s="204">
        <f t="shared" si="594"/>
        <v>0</v>
      </c>
      <c r="H853" s="205">
        <f t="shared" si="595"/>
        <v>0</v>
      </c>
      <c r="I853" s="128"/>
      <c r="J853" s="135"/>
      <c r="K853" s="135"/>
      <c r="L853" s="135"/>
      <c r="M853" s="198">
        <v>32132</v>
      </c>
      <c r="N853" s="199"/>
      <c r="O853" s="200" t="s">
        <v>39</v>
      </c>
      <c r="P853" s="199" t="s">
        <v>164</v>
      </c>
      <c r="Q853" s="201">
        <v>0</v>
      </c>
      <c r="R853" s="201">
        <v>0</v>
      </c>
      <c r="S853" s="201">
        <v>0</v>
      </c>
      <c r="T853" s="201">
        <v>0</v>
      </c>
      <c r="U853" s="201">
        <v>0</v>
      </c>
      <c r="V853" s="201">
        <v>0</v>
      </c>
      <c r="W853" s="201">
        <v>0</v>
      </c>
      <c r="X853" s="201">
        <v>0</v>
      </c>
      <c r="Y853" s="201">
        <v>0</v>
      </c>
      <c r="Z853" s="201">
        <v>0</v>
      </c>
      <c r="AA853" s="201">
        <v>0</v>
      </c>
      <c r="AB853" s="201">
        <v>0</v>
      </c>
      <c r="AC853" s="201"/>
      <c r="AD853" s="201"/>
    </row>
    <row r="854" spans="1:30" s="118" customFormat="1" ht="20.25" hidden="1" customHeight="1" x14ac:dyDescent="0.25">
      <c r="A854" s="186" t="s">
        <v>350</v>
      </c>
      <c r="B854" s="186"/>
      <c r="C854" s="186"/>
      <c r="D854" s="186"/>
      <c r="E854" s="186"/>
      <c r="F854" s="204">
        <f t="shared" si="593"/>
        <v>0</v>
      </c>
      <c r="G854" s="204">
        <f t="shared" si="594"/>
        <v>0</v>
      </c>
      <c r="H854" s="205">
        <f t="shared" si="595"/>
        <v>0</v>
      </c>
      <c r="I854" s="128"/>
      <c r="J854" s="135"/>
      <c r="K854" s="135"/>
      <c r="L854" s="135"/>
      <c r="M854" s="11"/>
      <c r="N854" s="175">
        <v>321320</v>
      </c>
      <c r="O854" s="176" t="s">
        <v>39</v>
      </c>
      <c r="P854" s="177" t="s">
        <v>164</v>
      </c>
      <c r="Q854" s="178">
        <v>0</v>
      </c>
      <c r="R854" s="178">
        <f>S854-Q854</f>
        <v>0</v>
      </c>
      <c r="S854" s="178">
        <v>0</v>
      </c>
      <c r="T854" s="178"/>
      <c r="U854" s="178"/>
      <c r="V854" s="178"/>
      <c r="W854" s="178"/>
      <c r="X854" s="178"/>
      <c r="Y854" s="178"/>
      <c r="Z854" s="178"/>
      <c r="AA854" s="178">
        <f>+Q854</f>
        <v>0</v>
      </c>
      <c r="AB854" s="178"/>
      <c r="AC854" s="178"/>
      <c r="AD854" s="178"/>
    </row>
    <row r="855" spans="1:30" s="218" customFormat="1" ht="20.25" hidden="1" customHeight="1" x14ac:dyDescent="0.25">
      <c r="A855" s="192" t="s">
        <v>350</v>
      </c>
      <c r="B855" s="192"/>
      <c r="C855" s="219" t="s">
        <v>393</v>
      </c>
      <c r="D855" s="219" t="s">
        <v>396</v>
      </c>
      <c r="E855" s="219" t="s">
        <v>397</v>
      </c>
      <c r="F855" s="211">
        <f t="shared" si="593"/>
        <v>8314</v>
      </c>
      <c r="G855" s="211">
        <f t="shared" si="594"/>
        <v>0</v>
      </c>
      <c r="H855" s="212">
        <f t="shared" si="595"/>
        <v>15867</v>
      </c>
      <c r="I855" s="213"/>
      <c r="J855" s="214"/>
      <c r="K855" s="214">
        <v>322</v>
      </c>
      <c r="L855" s="214"/>
      <c r="M855" s="214"/>
      <c r="N855" s="215"/>
      <c r="O855" s="220" t="s">
        <v>39</v>
      </c>
      <c r="P855" s="216" t="s">
        <v>165</v>
      </c>
      <c r="Q855" s="217">
        <f>Q856+Q866+Q871</f>
        <v>0</v>
      </c>
      <c r="R855" s="217">
        <f t="shared" ref="R855:AB855" si="606">R856+R866+R871</f>
        <v>4157</v>
      </c>
      <c r="S855" s="217">
        <f t="shared" si="606"/>
        <v>4157</v>
      </c>
      <c r="T855" s="217">
        <f t="shared" si="606"/>
        <v>0</v>
      </c>
      <c r="U855" s="217">
        <f t="shared" si="606"/>
        <v>0</v>
      </c>
      <c r="V855" s="217">
        <f t="shared" si="606"/>
        <v>0</v>
      </c>
      <c r="W855" s="217">
        <f t="shared" si="606"/>
        <v>0</v>
      </c>
      <c r="X855" s="217">
        <f t="shared" si="606"/>
        <v>0</v>
      </c>
      <c r="Y855" s="217">
        <f t="shared" si="606"/>
        <v>0</v>
      </c>
      <c r="Z855" s="217">
        <f t="shared" si="606"/>
        <v>4157</v>
      </c>
      <c r="AA855" s="217">
        <f t="shared" si="606"/>
        <v>5855</v>
      </c>
      <c r="AB855" s="217">
        <f t="shared" si="606"/>
        <v>5855</v>
      </c>
      <c r="AC855" s="217"/>
      <c r="AD855" s="217"/>
    </row>
    <row r="856" spans="1:30" s="118" customFormat="1" ht="20.25" hidden="1" customHeight="1" x14ac:dyDescent="0.25">
      <c r="A856" s="186" t="s">
        <v>350</v>
      </c>
      <c r="B856" s="186"/>
      <c r="C856" s="186"/>
      <c r="D856" s="202" t="s">
        <v>396</v>
      </c>
      <c r="E856" s="202" t="s">
        <v>397</v>
      </c>
      <c r="F856" s="204">
        <f t="shared" si="593"/>
        <v>610</v>
      </c>
      <c r="G856" s="204">
        <f t="shared" si="594"/>
        <v>0</v>
      </c>
      <c r="H856" s="205">
        <f t="shared" si="595"/>
        <v>1805</v>
      </c>
      <c r="I856" s="128"/>
      <c r="J856" s="135"/>
      <c r="K856" s="135"/>
      <c r="L856" s="135">
        <v>3221</v>
      </c>
      <c r="M856" s="11"/>
      <c r="N856" s="131"/>
      <c r="O856" s="12" t="s">
        <v>39</v>
      </c>
      <c r="P856" s="131" t="s">
        <v>166</v>
      </c>
      <c r="Q856" s="137">
        <f>Q857+Q862+Q864+Q860</f>
        <v>0</v>
      </c>
      <c r="R856" s="137">
        <f t="shared" ref="R856:AB856" si="607">R857+R862+R864+R860</f>
        <v>305</v>
      </c>
      <c r="S856" s="137">
        <f t="shared" si="607"/>
        <v>305</v>
      </c>
      <c r="T856" s="137">
        <f t="shared" si="607"/>
        <v>0</v>
      </c>
      <c r="U856" s="137">
        <f t="shared" si="607"/>
        <v>0</v>
      </c>
      <c r="V856" s="137">
        <f t="shared" si="607"/>
        <v>0</v>
      </c>
      <c r="W856" s="137">
        <f t="shared" si="607"/>
        <v>0</v>
      </c>
      <c r="X856" s="137">
        <f t="shared" si="607"/>
        <v>0</v>
      </c>
      <c r="Y856" s="137">
        <f t="shared" si="607"/>
        <v>0</v>
      </c>
      <c r="Z856" s="137">
        <f>Z857+Z862+Z864+Z860</f>
        <v>305</v>
      </c>
      <c r="AA856" s="137">
        <f t="shared" si="607"/>
        <v>750</v>
      </c>
      <c r="AB856" s="137">
        <f t="shared" si="607"/>
        <v>750</v>
      </c>
      <c r="AC856" s="137"/>
      <c r="AD856" s="137"/>
    </row>
    <row r="857" spans="1:30" s="118" customFormat="1" ht="20.25" hidden="1" customHeight="1" x14ac:dyDescent="0.25">
      <c r="A857" s="187" t="s">
        <v>350</v>
      </c>
      <c r="B857" s="187"/>
      <c r="C857" s="187"/>
      <c r="D857" s="187"/>
      <c r="E857" s="202" t="s">
        <v>397</v>
      </c>
      <c r="F857" s="204">
        <f t="shared" si="593"/>
        <v>610</v>
      </c>
      <c r="G857" s="204">
        <f t="shared" si="594"/>
        <v>0</v>
      </c>
      <c r="H857" s="205">
        <f t="shared" si="595"/>
        <v>1805</v>
      </c>
      <c r="I857" s="128"/>
      <c r="J857" s="135"/>
      <c r="K857" s="135"/>
      <c r="L857" s="135"/>
      <c r="M857" s="198">
        <v>32211</v>
      </c>
      <c r="N857" s="199"/>
      <c r="O857" s="200" t="s">
        <v>39</v>
      </c>
      <c r="P857" s="199" t="s">
        <v>167</v>
      </c>
      <c r="Q857" s="201">
        <f>Q859+Q858</f>
        <v>0</v>
      </c>
      <c r="R857" s="201">
        <f t="shared" ref="R857:AB857" si="608">R859+R858</f>
        <v>305</v>
      </c>
      <c r="S857" s="201">
        <f t="shared" si="608"/>
        <v>305</v>
      </c>
      <c r="T857" s="201">
        <f t="shared" si="608"/>
        <v>0</v>
      </c>
      <c r="U857" s="201">
        <f t="shared" si="608"/>
        <v>0</v>
      </c>
      <c r="V857" s="201">
        <f t="shared" si="608"/>
        <v>0</v>
      </c>
      <c r="W857" s="201">
        <f t="shared" si="608"/>
        <v>0</v>
      </c>
      <c r="X857" s="201">
        <f t="shared" si="608"/>
        <v>0</v>
      </c>
      <c r="Y857" s="201">
        <f t="shared" si="608"/>
        <v>0</v>
      </c>
      <c r="Z857" s="201">
        <f t="shared" si="608"/>
        <v>305</v>
      </c>
      <c r="AA857" s="201">
        <f t="shared" si="608"/>
        <v>750</v>
      </c>
      <c r="AB857" s="201">
        <f t="shared" si="608"/>
        <v>750</v>
      </c>
      <c r="AC857" s="201"/>
      <c r="AD857" s="201"/>
    </row>
    <row r="858" spans="1:30" s="118" customFormat="1" ht="20.25" hidden="1" customHeight="1" x14ac:dyDescent="0.25">
      <c r="A858" s="186" t="s">
        <v>350</v>
      </c>
      <c r="B858" s="186"/>
      <c r="C858" s="186"/>
      <c r="D858" s="186"/>
      <c r="E858" s="186"/>
      <c r="F858" s="204">
        <f t="shared" si="593"/>
        <v>302</v>
      </c>
      <c r="G858" s="204">
        <f t="shared" si="594"/>
        <v>0</v>
      </c>
      <c r="H858" s="205">
        <f t="shared" si="595"/>
        <v>1650</v>
      </c>
      <c r="I858" s="128"/>
      <c r="J858" s="135"/>
      <c r="K858" s="135"/>
      <c r="L858" s="135"/>
      <c r="M858" s="11"/>
      <c r="N858" s="175">
        <v>322110</v>
      </c>
      <c r="O858" s="176" t="s">
        <v>39</v>
      </c>
      <c r="P858" s="177" t="s">
        <v>167</v>
      </c>
      <c r="Q858" s="178">
        <v>0</v>
      </c>
      <c r="R858" s="178">
        <f>S858-Q858</f>
        <v>151</v>
      </c>
      <c r="S858" s="178">
        <v>151</v>
      </c>
      <c r="T858" s="178"/>
      <c r="U858" s="178"/>
      <c r="V858" s="178"/>
      <c r="W858" s="178"/>
      <c r="X858" s="178"/>
      <c r="Y858" s="178"/>
      <c r="Z858" s="178">
        <v>150</v>
      </c>
      <c r="AA858" s="178">
        <v>750</v>
      </c>
      <c r="AB858" s="178">
        <v>750</v>
      </c>
      <c r="AC858" s="178"/>
      <c r="AD858" s="178"/>
    </row>
    <row r="859" spans="1:30" s="118" customFormat="1" ht="20.25" hidden="1" customHeight="1" x14ac:dyDescent="0.25">
      <c r="A859" s="186" t="s">
        <v>350</v>
      </c>
      <c r="B859" s="186"/>
      <c r="C859" s="186"/>
      <c r="D859" s="186"/>
      <c r="E859" s="186"/>
      <c r="F859" s="204">
        <f t="shared" si="593"/>
        <v>308</v>
      </c>
      <c r="G859" s="204">
        <f t="shared" si="594"/>
        <v>0</v>
      </c>
      <c r="H859" s="205">
        <f t="shared" si="595"/>
        <v>155</v>
      </c>
      <c r="I859" s="128"/>
      <c r="J859" s="135"/>
      <c r="K859" s="135"/>
      <c r="L859" s="135"/>
      <c r="M859" s="11"/>
      <c r="N859" s="175">
        <v>322111</v>
      </c>
      <c r="O859" s="176" t="s">
        <v>39</v>
      </c>
      <c r="P859" s="177" t="s">
        <v>169</v>
      </c>
      <c r="Q859" s="178">
        <v>0</v>
      </c>
      <c r="R859" s="178">
        <f>S859-Q859</f>
        <v>154</v>
      </c>
      <c r="S859" s="178">
        <v>154</v>
      </c>
      <c r="T859" s="178"/>
      <c r="U859" s="178"/>
      <c r="V859" s="178"/>
      <c r="W859" s="178"/>
      <c r="X859" s="178"/>
      <c r="Y859" s="178"/>
      <c r="Z859" s="178">
        <v>155</v>
      </c>
      <c r="AA859" s="178">
        <f t="shared" ref="AA859" si="609">+Q859</f>
        <v>0</v>
      </c>
      <c r="AB859" s="178">
        <v>0</v>
      </c>
      <c r="AC859" s="178"/>
      <c r="AD859" s="178"/>
    </row>
    <row r="860" spans="1:30" s="118" customFormat="1" ht="20.25" hidden="1" customHeight="1" x14ac:dyDescent="0.25">
      <c r="A860" s="187" t="s">
        <v>350</v>
      </c>
      <c r="B860" s="187"/>
      <c r="C860" s="187"/>
      <c r="D860" s="187"/>
      <c r="E860" s="202" t="s">
        <v>397</v>
      </c>
      <c r="F860" s="204">
        <f t="shared" si="593"/>
        <v>0</v>
      </c>
      <c r="G860" s="204">
        <f t="shared" si="594"/>
        <v>0</v>
      </c>
      <c r="H860" s="205">
        <f t="shared" si="595"/>
        <v>0</v>
      </c>
      <c r="I860" s="128"/>
      <c r="J860" s="135"/>
      <c r="K860" s="135"/>
      <c r="L860" s="135"/>
      <c r="M860" s="198">
        <v>32212</v>
      </c>
      <c r="N860" s="199"/>
      <c r="O860" s="200" t="s">
        <v>39</v>
      </c>
      <c r="P860" s="199" t="s">
        <v>174</v>
      </c>
      <c r="Q860" s="201">
        <f t="shared" ref="Q860:AB860" si="610">+Q861</f>
        <v>0</v>
      </c>
      <c r="R860" s="201">
        <f t="shared" si="610"/>
        <v>0</v>
      </c>
      <c r="S860" s="201">
        <f t="shared" si="610"/>
        <v>0</v>
      </c>
      <c r="T860" s="201">
        <f t="shared" si="610"/>
        <v>0</v>
      </c>
      <c r="U860" s="201">
        <f t="shared" si="610"/>
        <v>0</v>
      </c>
      <c r="V860" s="201">
        <f t="shared" si="610"/>
        <v>0</v>
      </c>
      <c r="W860" s="201">
        <f t="shared" si="610"/>
        <v>0</v>
      </c>
      <c r="X860" s="201">
        <f t="shared" si="610"/>
        <v>0</v>
      </c>
      <c r="Y860" s="201">
        <f t="shared" si="610"/>
        <v>0</v>
      </c>
      <c r="Z860" s="201">
        <f t="shared" si="610"/>
        <v>0</v>
      </c>
      <c r="AA860" s="201">
        <f t="shared" si="610"/>
        <v>0</v>
      </c>
      <c r="AB860" s="201">
        <f t="shared" si="610"/>
        <v>0</v>
      </c>
      <c r="AC860" s="201"/>
      <c r="AD860" s="201"/>
    </row>
    <row r="861" spans="1:30" s="118" customFormat="1" ht="20.25" hidden="1" customHeight="1" x14ac:dyDescent="0.25">
      <c r="A861" s="186" t="s">
        <v>350</v>
      </c>
      <c r="B861" s="186"/>
      <c r="C861" s="186"/>
      <c r="D861" s="186"/>
      <c r="E861" s="186"/>
      <c r="F861" s="204">
        <f t="shared" si="593"/>
        <v>0</v>
      </c>
      <c r="G861" s="204">
        <f t="shared" si="594"/>
        <v>0</v>
      </c>
      <c r="H861" s="205">
        <f t="shared" si="595"/>
        <v>0</v>
      </c>
      <c r="I861" s="128"/>
      <c r="J861" s="135"/>
      <c r="K861" s="135"/>
      <c r="L861" s="135"/>
      <c r="M861" s="11"/>
      <c r="N861" s="175">
        <v>322120</v>
      </c>
      <c r="O861" s="176" t="s">
        <v>39</v>
      </c>
      <c r="P861" s="177" t="s">
        <v>174</v>
      </c>
      <c r="Q861" s="178">
        <v>0</v>
      </c>
      <c r="R861" s="178">
        <v>0</v>
      </c>
      <c r="S861" s="178">
        <f>Q861+R861</f>
        <v>0</v>
      </c>
      <c r="T861" s="178"/>
      <c r="U861" s="178"/>
      <c r="V861" s="178"/>
      <c r="W861" s="178"/>
      <c r="X861" s="178"/>
      <c r="Y861" s="178"/>
      <c r="Z861" s="178">
        <v>0</v>
      </c>
      <c r="AA861" s="178">
        <f>+Q861</f>
        <v>0</v>
      </c>
      <c r="AB861" s="178"/>
      <c r="AC861" s="178"/>
      <c r="AD861" s="178"/>
    </row>
    <row r="862" spans="1:30" s="118" customFormat="1" ht="20.25" hidden="1" customHeight="1" x14ac:dyDescent="0.25">
      <c r="A862" s="187" t="s">
        <v>350</v>
      </c>
      <c r="B862" s="187"/>
      <c r="C862" s="187"/>
      <c r="D862" s="187"/>
      <c r="E862" s="202" t="s">
        <v>397</v>
      </c>
      <c r="F862" s="204">
        <f t="shared" si="593"/>
        <v>0</v>
      </c>
      <c r="G862" s="204">
        <f t="shared" si="594"/>
        <v>0</v>
      </c>
      <c r="H862" s="205">
        <f t="shared" si="595"/>
        <v>0</v>
      </c>
      <c r="I862" s="128"/>
      <c r="J862" s="135"/>
      <c r="K862" s="135"/>
      <c r="L862" s="135"/>
      <c r="M862" s="198">
        <v>32214</v>
      </c>
      <c r="N862" s="199"/>
      <c r="O862" s="200" t="s">
        <v>39</v>
      </c>
      <c r="P862" s="199" t="s">
        <v>175</v>
      </c>
      <c r="Q862" s="201">
        <f>Q863</f>
        <v>0</v>
      </c>
      <c r="R862" s="201">
        <f t="shared" ref="R862:AB862" si="611">R863</f>
        <v>0</v>
      </c>
      <c r="S862" s="201">
        <f t="shared" si="611"/>
        <v>0</v>
      </c>
      <c r="T862" s="201">
        <f t="shared" si="611"/>
        <v>0</v>
      </c>
      <c r="U862" s="201">
        <f t="shared" si="611"/>
        <v>0</v>
      </c>
      <c r="V862" s="201">
        <f t="shared" si="611"/>
        <v>0</v>
      </c>
      <c r="W862" s="201">
        <f t="shared" si="611"/>
        <v>0</v>
      </c>
      <c r="X862" s="201">
        <f t="shared" si="611"/>
        <v>0</v>
      </c>
      <c r="Y862" s="201">
        <f t="shared" si="611"/>
        <v>0</v>
      </c>
      <c r="Z862" s="201">
        <f t="shared" si="611"/>
        <v>0</v>
      </c>
      <c r="AA862" s="201">
        <f t="shared" si="611"/>
        <v>0</v>
      </c>
      <c r="AB862" s="201">
        <f t="shared" si="611"/>
        <v>0</v>
      </c>
      <c r="AC862" s="201"/>
      <c r="AD862" s="201"/>
    </row>
    <row r="863" spans="1:30" s="118" customFormat="1" ht="20.25" hidden="1" customHeight="1" x14ac:dyDescent="0.25">
      <c r="A863" s="186" t="s">
        <v>350</v>
      </c>
      <c r="B863" s="186"/>
      <c r="C863" s="186"/>
      <c r="D863" s="186"/>
      <c r="E863" s="186"/>
      <c r="F863" s="204">
        <f t="shared" si="593"/>
        <v>0</v>
      </c>
      <c r="G863" s="204">
        <f t="shared" si="594"/>
        <v>0</v>
      </c>
      <c r="H863" s="205">
        <f t="shared" si="595"/>
        <v>0</v>
      </c>
      <c r="I863" s="128"/>
      <c r="J863" s="135"/>
      <c r="K863" s="135"/>
      <c r="L863" s="135"/>
      <c r="M863" s="11"/>
      <c r="N863" s="175">
        <v>322140</v>
      </c>
      <c r="O863" s="176" t="s">
        <v>39</v>
      </c>
      <c r="P863" s="177" t="s">
        <v>175</v>
      </c>
      <c r="Q863" s="178">
        <v>0</v>
      </c>
      <c r="R863" s="178">
        <f>S863-Q863</f>
        <v>0</v>
      </c>
      <c r="S863" s="178">
        <v>0</v>
      </c>
      <c r="T863" s="178"/>
      <c r="U863" s="178"/>
      <c r="V863" s="178"/>
      <c r="W863" s="178"/>
      <c r="X863" s="178"/>
      <c r="Y863" s="178"/>
      <c r="Z863" s="178">
        <v>0</v>
      </c>
      <c r="AA863" s="178">
        <f>+Q863</f>
        <v>0</v>
      </c>
      <c r="AB863" s="178"/>
      <c r="AC863" s="178"/>
      <c r="AD863" s="178"/>
    </row>
    <row r="864" spans="1:30" s="118" customFormat="1" ht="20.25" hidden="1" customHeight="1" x14ac:dyDescent="0.25">
      <c r="A864" s="187" t="s">
        <v>350</v>
      </c>
      <c r="B864" s="187"/>
      <c r="C864" s="187"/>
      <c r="D864" s="187"/>
      <c r="E864" s="202" t="s">
        <v>397</v>
      </c>
      <c r="F864" s="204">
        <f t="shared" si="593"/>
        <v>0</v>
      </c>
      <c r="G864" s="204">
        <f t="shared" si="594"/>
        <v>0</v>
      </c>
      <c r="H864" s="205">
        <f t="shared" si="595"/>
        <v>0</v>
      </c>
      <c r="I864" s="128"/>
      <c r="J864" s="135"/>
      <c r="K864" s="135"/>
      <c r="L864" s="135"/>
      <c r="M864" s="198">
        <v>32216</v>
      </c>
      <c r="N864" s="199"/>
      <c r="O864" s="200" t="s">
        <v>39</v>
      </c>
      <c r="P864" s="199" t="s">
        <v>176</v>
      </c>
      <c r="Q864" s="201">
        <f>Q865</f>
        <v>0</v>
      </c>
      <c r="R864" s="201">
        <f t="shared" ref="R864:AB864" si="612">R865</f>
        <v>0</v>
      </c>
      <c r="S864" s="201">
        <f t="shared" si="612"/>
        <v>0</v>
      </c>
      <c r="T864" s="201">
        <f t="shared" si="612"/>
        <v>0</v>
      </c>
      <c r="U864" s="201">
        <f t="shared" si="612"/>
        <v>0</v>
      </c>
      <c r="V864" s="201">
        <f t="shared" si="612"/>
        <v>0</v>
      </c>
      <c r="W864" s="201">
        <f t="shared" si="612"/>
        <v>0</v>
      </c>
      <c r="X864" s="201">
        <f t="shared" si="612"/>
        <v>0</v>
      </c>
      <c r="Y864" s="201">
        <f t="shared" si="612"/>
        <v>0</v>
      </c>
      <c r="Z864" s="201">
        <f t="shared" si="612"/>
        <v>0</v>
      </c>
      <c r="AA864" s="201">
        <f t="shared" si="612"/>
        <v>0</v>
      </c>
      <c r="AB864" s="201">
        <f t="shared" si="612"/>
        <v>0</v>
      </c>
      <c r="AC864" s="201"/>
      <c r="AD864" s="201"/>
    </row>
    <row r="865" spans="1:30" s="118" customFormat="1" ht="20.25" hidden="1" customHeight="1" x14ac:dyDescent="0.25">
      <c r="A865" s="186" t="s">
        <v>350</v>
      </c>
      <c r="B865" s="186"/>
      <c r="C865" s="186"/>
      <c r="D865" s="186"/>
      <c r="E865" s="186"/>
      <c r="F865" s="204">
        <f t="shared" si="593"/>
        <v>0</v>
      </c>
      <c r="G865" s="204">
        <f t="shared" si="594"/>
        <v>0</v>
      </c>
      <c r="H865" s="205">
        <f t="shared" si="595"/>
        <v>0</v>
      </c>
      <c r="I865" s="128"/>
      <c r="J865" s="135"/>
      <c r="K865" s="135"/>
      <c r="L865" s="135"/>
      <c r="M865" s="11"/>
      <c r="N865" s="175">
        <v>322160</v>
      </c>
      <c r="O865" s="176" t="s">
        <v>39</v>
      </c>
      <c r="P865" s="177" t="s">
        <v>176</v>
      </c>
      <c r="Q865" s="178">
        <v>0</v>
      </c>
      <c r="R865" s="178">
        <f>S865-Q865</f>
        <v>0</v>
      </c>
      <c r="S865" s="178">
        <v>0</v>
      </c>
      <c r="T865" s="178"/>
      <c r="U865" s="178"/>
      <c r="V865" s="178"/>
      <c r="W865" s="178"/>
      <c r="X865" s="178"/>
      <c r="Y865" s="178"/>
      <c r="Z865" s="178">
        <v>0</v>
      </c>
      <c r="AA865" s="178">
        <f>+Q865</f>
        <v>0</v>
      </c>
      <c r="AB865" s="178"/>
      <c r="AC865" s="178"/>
      <c r="AD865" s="178"/>
    </row>
    <row r="866" spans="1:30" s="118" customFormat="1" ht="20.25" hidden="1" customHeight="1" x14ac:dyDescent="0.25">
      <c r="A866" s="186" t="s">
        <v>350</v>
      </c>
      <c r="B866" s="186"/>
      <c r="C866" s="186"/>
      <c r="D866" s="202" t="s">
        <v>396</v>
      </c>
      <c r="E866" s="202" t="s">
        <v>397</v>
      </c>
      <c r="F866" s="204">
        <f t="shared" si="593"/>
        <v>4380</v>
      </c>
      <c r="G866" s="204">
        <f t="shared" si="594"/>
        <v>0</v>
      </c>
      <c r="H866" s="205">
        <f t="shared" si="595"/>
        <v>8590</v>
      </c>
      <c r="I866" s="128"/>
      <c r="J866" s="135"/>
      <c r="K866" s="135"/>
      <c r="L866" s="135">
        <v>3222</v>
      </c>
      <c r="M866" s="11"/>
      <c r="N866" s="131"/>
      <c r="O866" s="12" t="s">
        <v>39</v>
      </c>
      <c r="P866" s="131" t="s">
        <v>178</v>
      </c>
      <c r="Q866" s="137">
        <f>Q867+Q869</f>
        <v>0</v>
      </c>
      <c r="R866" s="137">
        <f t="shared" ref="R866:AB866" si="613">R867+R869</f>
        <v>2190</v>
      </c>
      <c r="S866" s="137">
        <f t="shared" si="613"/>
        <v>2190</v>
      </c>
      <c r="T866" s="137">
        <f t="shared" si="613"/>
        <v>0</v>
      </c>
      <c r="U866" s="137">
        <f t="shared" si="613"/>
        <v>0</v>
      </c>
      <c r="V866" s="137">
        <f t="shared" si="613"/>
        <v>0</v>
      </c>
      <c r="W866" s="137">
        <f t="shared" si="613"/>
        <v>0</v>
      </c>
      <c r="X866" s="137">
        <f t="shared" si="613"/>
        <v>0</v>
      </c>
      <c r="Y866" s="137">
        <f t="shared" si="613"/>
        <v>0</v>
      </c>
      <c r="Z866" s="137">
        <f t="shared" si="613"/>
        <v>2190</v>
      </c>
      <c r="AA866" s="137">
        <f t="shared" si="613"/>
        <v>3200</v>
      </c>
      <c r="AB866" s="137">
        <f t="shared" si="613"/>
        <v>3200</v>
      </c>
      <c r="AC866" s="137"/>
      <c r="AD866" s="137"/>
    </row>
    <row r="867" spans="1:30" s="118" customFormat="1" ht="20.25" hidden="1" customHeight="1" x14ac:dyDescent="0.25">
      <c r="A867" s="187" t="s">
        <v>350</v>
      </c>
      <c r="B867" s="187"/>
      <c r="C867" s="187"/>
      <c r="D867" s="187"/>
      <c r="E867" s="202" t="s">
        <v>397</v>
      </c>
      <c r="F867" s="204">
        <f t="shared" si="593"/>
        <v>0</v>
      </c>
      <c r="G867" s="204">
        <f t="shared" si="594"/>
        <v>0</v>
      </c>
      <c r="H867" s="205">
        <f t="shared" si="595"/>
        <v>0</v>
      </c>
      <c r="I867" s="128"/>
      <c r="J867" s="135"/>
      <c r="K867" s="135"/>
      <c r="L867" s="135"/>
      <c r="M867" s="198">
        <v>32221</v>
      </c>
      <c r="N867" s="199"/>
      <c r="O867" s="200" t="s">
        <v>39</v>
      </c>
      <c r="P867" s="199" t="s">
        <v>179</v>
      </c>
      <c r="Q867" s="201">
        <f>Q868</f>
        <v>0</v>
      </c>
      <c r="R867" s="201">
        <f t="shared" ref="R867:AB867" si="614">R868</f>
        <v>0</v>
      </c>
      <c r="S867" s="201">
        <f t="shared" si="614"/>
        <v>0</v>
      </c>
      <c r="T867" s="201">
        <f t="shared" si="614"/>
        <v>0</v>
      </c>
      <c r="U867" s="201">
        <f t="shared" si="614"/>
        <v>0</v>
      </c>
      <c r="V867" s="201">
        <f t="shared" si="614"/>
        <v>0</v>
      </c>
      <c r="W867" s="201">
        <f t="shared" si="614"/>
        <v>0</v>
      </c>
      <c r="X867" s="201">
        <f t="shared" si="614"/>
        <v>0</v>
      </c>
      <c r="Y867" s="201">
        <f t="shared" si="614"/>
        <v>0</v>
      </c>
      <c r="Z867" s="201">
        <f t="shared" si="614"/>
        <v>0</v>
      </c>
      <c r="AA867" s="201">
        <f t="shared" si="614"/>
        <v>0</v>
      </c>
      <c r="AB867" s="201">
        <f t="shared" si="614"/>
        <v>0</v>
      </c>
      <c r="AC867" s="201"/>
      <c r="AD867" s="201"/>
    </row>
    <row r="868" spans="1:30" s="118" customFormat="1" ht="20.25" hidden="1" customHeight="1" x14ac:dyDescent="0.25">
      <c r="A868" s="186" t="s">
        <v>350</v>
      </c>
      <c r="B868" s="186"/>
      <c r="C868" s="186"/>
      <c r="D868" s="186"/>
      <c r="E868" s="186"/>
      <c r="F868" s="204">
        <f t="shared" si="593"/>
        <v>0</v>
      </c>
      <c r="G868" s="204">
        <f t="shared" si="594"/>
        <v>0</v>
      </c>
      <c r="H868" s="205">
        <f t="shared" si="595"/>
        <v>0</v>
      </c>
      <c r="I868" s="128"/>
      <c r="J868" s="135"/>
      <c r="K868" s="135"/>
      <c r="L868" s="135"/>
      <c r="M868" s="11"/>
      <c r="N868" s="175">
        <v>322210</v>
      </c>
      <c r="O868" s="176" t="s">
        <v>39</v>
      </c>
      <c r="P868" s="177" t="s">
        <v>179</v>
      </c>
      <c r="Q868" s="178">
        <v>0</v>
      </c>
      <c r="R868" s="178">
        <v>0</v>
      </c>
      <c r="S868" s="178">
        <f>Q868+R868</f>
        <v>0</v>
      </c>
      <c r="T868" s="178"/>
      <c r="U868" s="178"/>
      <c r="V868" s="178"/>
      <c r="W868" s="178"/>
      <c r="X868" s="178"/>
      <c r="Y868" s="178"/>
      <c r="Z868" s="178"/>
      <c r="AA868" s="178">
        <f>+Q868</f>
        <v>0</v>
      </c>
      <c r="AB868" s="178"/>
      <c r="AC868" s="178"/>
      <c r="AD868" s="178"/>
    </row>
    <row r="869" spans="1:30" s="118" customFormat="1" ht="20.25" hidden="1" customHeight="1" x14ac:dyDescent="0.25">
      <c r="A869" s="187" t="s">
        <v>350</v>
      </c>
      <c r="B869" s="187"/>
      <c r="C869" s="187"/>
      <c r="D869" s="187"/>
      <c r="E869" s="202" t="s">
        <v>397</v>
      </c>
      <c r="F869" s="204">
        <f t="shared" si="593"/>
        <v>4380</v>
      </c>
      <c r="G869" s="204">
        <f t="shared" si="594"/>
        <v>0</v>
      </c>
      <c r="H869" s="205">
        <f t="shared" si="595"/>
        <v>8590</v>
      </c>
      <c r="I869" s="128"/>
      <c r="J869" s="135"/>
      <c r="K869" s="135"/>
      <c r="L869" s="135"/>
      <c r="M869" s="198">
        <v>32222</v>
      </c>
      <c r="N869" s="199"/>
      <c r="O869" s="200" t="s">
        <v>39</v>
      </c>
      <c r="P869" s="199" t="s">
        <v>181</v>
      </c>
      <c r="Q869" s="201">
        <f>Q870</f>
        <v>0</v>
      </c>
      <c r="R869" s="201">
        <f t="shared" ref="R869:AB869" si="615">R870</f>
        <v>2190</v>
      </c>
      <c r="S869" s="201">
        <f t="shared" si="615"/>
        <v>2190</v>
      </c>
      <c r="T869" s="201">
        <f t="shared" si="615"/>
        <v>0</v>
      </c>
      <c r="U869" s="201">
        <f t="shared" si="615"/>
        <v>0</v>
      </c>
      <c r="V869" s="201">
        <f t="shared" si="615"/>
        <v>0</v>
      </c>
      <c r="W869" s="201">
        <f t="shared" si="615"/>
        <v>0</v>
      </c>
      <c r="X869" s="201">
        <f t="shared" si="615"/>
        <v>0</v>
      </c>
      <c r="Y869" s="201">
        <f t="shared" si="615"/>
        <v>0</v>
      </c>
      <c r="Z869" s="201">
        <f t="shared" si="615"/>
        <v>2190</v>
      </c>
      <c r="AA869" s="201">
        <f t="shared" si="615"/>
        <v>3200</v>
      </c>
      <c r="AB869" s="201">
        <f t="shared" si="615"/>
        <v>3200</v>
      </c>
      <c r="AC869" s="201"/>
      <c r="AD869" s="201"/>
    </row>
    <row r="870" spans="1:30" s="118" customFormat="1" ht="20.25" hidden="1" customHeight="1" x14ac:dyDescent="0.25">
      <c r="A870" s="186" t="s">
        <v>350</v>
      </c>
      <c r="B870" s="186"/>
      <c r="C870" s="186"/>
      <c r="D870" s="186"/>
      <c r="E870" s="186"/>
      <c r="F870" s="204">
        <f t="shared" si="593"/>
        <v>4380</v>
      </c>
      <c r="G870" s="204">
        <f t="shared" si="594"/>
        <v>0</v>
      </c>
      <c r="H870" s="205">
        <f t="shared" si="595"/>
        <v>8590</v>
      </c>
      <c r="I870" s="128"/>
      <c r="J870" s="135"/>
      <c r="K870" s="135"/>
      <c r="L870" s="135"/>
      <c r="M870" s="11"/>
      <c r="N870" s="175">
        <v>322220</v>
      </c>
      <c r="O870" s="176" t="s">
        <v>39</v>
      </c>
      <c r="P870" s="177" t="s">
        <v>181</v>
      </c>
      <c r="Q870" s="178">
        <v>0</v>
      </c>
      <c r="R870" s="178">
        <f>S870-Q870</f>
        <v>2190</v>
      </c>
      <c r="S870" s="178">
        <v>2190</v>
      </c>
      <c r="T870" s="178"/>
      <c r="U870" s="178"/>
      <c r="V870" s="178"/>
      <c r="W870" s="178"/>
      <c r="X870" s="178"/>
      <c r="Y870" s="178"/>
      <c r="Z870" s="178">
        <v>2190</v>
      </c>
      <c r="AA870" s="178">
        <v>3200</v>
      </c>
      <c r="AB870" s="178">
        <v>3200</v>
      </c>
      <c r="AC870" s="178"/>
      <c r="AD870" s="178"/>
    </row>
    <row r="871" spans="1:30" s="118" customFormat="1" ht="20.25" hidden="1" customHeight="1" x14ac:dyDescent="0.25">
      <c r="A871" s="186" t="s">
        <v>350</v>
      </c>
      <c r="B871" s="186"/>
      <c r="C871" s="186"/>
      <c r="D871" s="202" t="s">
        <v>396</v>
      </c>
      <c r="E871" s="202" t="s">
        <v>397</v>
      </c>
      <c r="F871" s="204">
        <f t="shared" si="593"/>
        <v>3324</v>
      </c>
      <c r="G871" s="204">
        <f t="shared" si="594"/>
        <v>0</v>
      </c>
      <c r="H871" s="205">
        <f t="shared" si="595"/>
        <v>5472</v>
      </c>
      <c r="I871" s="128"/>
      <c r="J871" s="135"/>
      <c r="K871" s="135"/>
      <c r="L871" s="135">
        <v>3223</v>
      </c>
      <c r="M871" s="11"/>
      <c r="N871" s="131"/>
      <c r="O871" s="12" t="s">
        <v>39</v>
      </c>
      <c r="P871" s="131" t="s">
        <v>184</v>
      </c>
      <c r="Q871" s="137">
        <f>Q872+Q875+Q877</f>
        <v>0</v>
      </c>
      <c r="R871" s="137">
        <f t="shared" ref="R871:AB871" si="616">R872+R875+R877</f>
        <v>1662</v>
      </c>
      <c r="S871" s="137">
        <f t="shared" si="616"/>
        <v>1662</v>
      </c>
      <c r="T871" s="137">
        <f t="shared" si="616"/>
        <v>0</v>
      </c>
      <c r="U871" s="137">
        <f t="shared" si="616"/>
        <v>0</v>
      </c>
      <c r="V871" s="137">
        <f t="shared" si="616"/>
        <v>0</v>
      </c>
      <c r="W871" s="137">
        <f t="shared" si="616"/>
        <v>0</v>
      </c>
      <c r="X871" s="137">
        <f t="shared" si="616"/>
        <v>0</v>
      </c>
      <c r="Y871" s="137">
        <f t="shared" si="616"/>
        <v>0</v>
      </c>
      <c r="Z871" s="137">
        <f t="shared" si="616"/>
        <v>1662</v>
      </c>
      <c r="AA871" s="137">
        <f t="shared" si="616"/>
        <v>1905</v>
      </c>
      <c r="AB871" s="137">
        <f t="shared" si="616"/>
        <v>1905</v>
      </c>
      <c r="AC871" s="137"/>
      <c r="AD871" s="137"/>
    </row>
    <row r="872" spans="1:30" s="118" customFormat="1" ht="20.25" hidden="1" customHeight="1" x14ac:dyDescent="0.25">
      <c r="A872" s="187" t="s">
        <v>350</v>
      </c>
      <c r="B872" s="187"/>
      <c r="C872" s="187"/>
      <c r="D872" s="187"/>
      <c r="E872" s="202" t="s">
        <v>397</v>
      </c>
      <c r="F872" s="204">
        <f t="shared" si="593"/>
        <v>2400</v>
      </c>
      <c r="G872" s="204">
        <f t="shared" si="594"/>
        <v>0</v>
      </c>
      <c r="H872" s="205">
        <f t="shared" si="595"/>
        <v>3200</v>
      </c>
      <c r="I872" s="128"/>
      <c r="J872" s="135"/>
      <c r="K872" s="135"/>
      <c r="L872" s="135"/>
      <c r="M872" s="198">
        <v>32231</v>
      </c>
      <c r="N872" s="199"/>
      <c r="O872" s="200" t="s">
        <v>39</v>
      </c>
      <c r="P872" s="199" t="s">
        <v>185</v>
      </c>
      <c r="Q872" s="201">
        <f>Q873+Q874</f>
        <v>0</v>
      </c>
      <c r="R872" s="201">
        <f t="shared" ref="R872:AB872" si="617">R873+R874</f>
        <v>1200</v>
      </c>
      <c r="S872" s="201">
        <f t="shared" si="617"/>
        <v>1200</v>
      </c>
      <c r="T872" s="201">
        <f t="shared" si="617"/>
        <v>0</v>
      </c>
      <c r="U872" s="201">
        <f t="shared" si="617"/>
        <v>0</v>
      </c>
      <c r="V872" s="201">
        <f t="shared" si="617"/>
        <v>0</v>
      </c>
      <c r="W872" s="201">
        <f t="shared" si="617"/>
        <v>0</v>
      </c>
      <c r="X872" s="201">
        <f t="shared" si="617"/>
        <v>0</v>
      </c>
      <c r="Y872" s="201">
        <f t="shared" si="617"/>
        <v>0</v>
      </c>
      <c r="Z872" s="201">
        <f t="shared" si="617"/>
        <v>1200</v>
      </c>
      <c r="AA872" s="201">
        <f t="shared" si="617"/>
        <v>1000</v>
      </c>
      <c r="AB872" s="201">
        <f t="shared" si="617"/>
        <v>1000</v>
      </c>
      <c r="AC872" s="201"/>
      <c r="AD872" s="201"/>
    </row>
    <row r="873" spans="1:30" s="118" customFormat="1" ht="20.25" hidden="1" customHeight="1" x14ac:dyDescent="0.25">
      <c r="A873" s="186" t="s">
        <v>350</v>
      </c>
      <c r="B873" s="186"/>
      <c r="C873" s="186"/>
      <c r="D873" s="186"/>
      <c r="E873" s="186"/>
      <c r="F873" s="204">
        <f t="shared" si="593"/>
        <v>600</v>
      </c>
      <c r="G873" s="204">
        <f t="shared" si="594"/>
        <v>0</v>
      </c>
      <c r="H873" s="205">
        <f t="shared" si="595"/>
        <v>2500</v>
      </c>
      <c r="I873" s="128"/>
      <c r="J873" s="135"/>
      <c r="K873" s="135"/>
      <c r="L873" s="135"/>
      <c r="M873" s="11"/>
      <c r="N873" s="175">
        <v>322310</v>
      </c>
      <c r="O873" s="176" t="s">
        <v>39</v>
      </c>
      <c r="P873" s="177" t="s">
        <v>185</v>
      </c>
      <c r="Q873" s="178">
        <v>0</v>
      </c>
      <c r="R873" s="178">
        <f>S873-Q873</f>
        <v>300</v>
      </c>
      <c r="S873" s="178">
        <v>300</v>
      </c>
      <c r="T873" s="178"/>
      <c r="U873" s="178"/>
      <c r="V873" s="178"/>
      <c r="W873" s="178"/>
      <c r="X873" s="178"/>
      <c r="Y873" s="178"/>
      <c r="Z873" s="178">
        <v>500</v>
      </c>
      <c r="AA873" s="178">
        <v>1000</v>
      </c>
      <c r="AB873" s="178">
        <v>1000</v>
      </c>
      <c r="AC873" s="178"/>
      <c r="AD873" s="178"/>
    </row>
    <row r="874" spans="1:30" s="118" customFormat="1" ht="20.25" hidden="1" customHeight="1" x14ac:dyDescent="0.25">
      <c r="A874" s="186" t="s">
        <v>350</v>
      </c>
      <c r="B874" s="186"/>
      <c r="C874" s="186"/>
      <c r="D874" s="186"/>
      <c r="E874" s="186"/>
      <c r="F874" s="204">
        <f t="shared" si="593"/>
        <v>1800</v>
      </c>
      <c r="G874" s="204">
        <f t="shared" si="594"/>
        <v>0</v>
      </c>
      <c r="H874" s="205">
        <f t="shared" si="595"/>
        <v>700</v>
      </c>
      <c r="I874" s="128"/>
      <c r="J874" s="135"/>
      <c r="K874" s="135"/>
      <c r="L874" s="135"/>
      <c r="M874" s="11"/>
      <c r="N874" s="175">
        <v>322311</v>
      </c>
      <c r="O874" s="176" t="s">
        <v>39</v>
      </c>
      <c r="P874" s="177" t="s">
        <v>276</v>
      </c>
      <c r="Q874" s="178">
        <v>0</v>
      </c>
      <c r="R874" s="178">
        <f>S874-Q874</f>
        <v>900</v>
      </c>
      <c r="S874" s="178">
        <v>900</v>
      </c>
      <c r="T874" s="178"/>
      <c r="U874" s="178"/>
      <c r="V874" s="178"/>
      <c r="W874" s="178"/>
      <c r="X874" s="178"/>
      <c r="Y874" s="178"/>
      <c r="Z874" s="178">
        <v>700</v>
      </c>
      <c r="AA874" s="178">
        <f t="shared" ref="AA874" si="618">+Q874</f>
        <v>0</v>
      </c>
      <c r="AB874" s="178">
        <v>0</v>
      </c>
      <c r="AC874" s="178"/>
      <c r="AD874" s="178"/>
    </row>
    <row r="875" spans="1:30" s="118" customFormat="1" ht="20.25" hidden="1" customHeight="1" x14ac:dyDescent="0.25">
      <c r="A875" s="187" t="s">
        <v>350</v>
      </c>
      <c r="B875" s="187"/>
      <c r="C875" s="187"/>
      <c r="D875" s="187"/>
      <c r="E875" s="202" t="s">
        <v>397</v>
      </c>
      <c r="F875" s="204">
        <f t="shared" si="593"/>
        <v>924</v>
      </c>
      <c r="G875" s="204">
        <f t="shared" si="594"/>
        <v>0</v>
      </c>
      <c r="H875" s="205">
        <f t="shared" si="595"/>
        <v>2272</v>
      </c>
      <c r="I875" s="128"/>
      <c r="J875" s="135"/>
      <c r="K875" s="135"/>
      <c r="L875" s="135"/>
      <c r="M875" s="198">
        <v>32233</v>
      </c>
      <c r="N875" s="199"/>
      <c r="O875" s="200" t="s">
        <v>39</v>
      </c>
      <c r="P875" s="199" t="s">
        <v>187</v>
      </c>
      <c r="Q875" s="201">
        <f>Q876</f>
        <v>0</v>
      </c>
      <c r="R875" s="201">
        <f t="shared" ref="R875:AB875" si="619">R876</f>
        <v>462</v>
      </c>
      <c r="S875" s="201">
        <f t="shared" si="619"/>
        <v>462</v>
      </c>
      <c r="T875" s="201">
        <f t="shared" si="619"/>
        <v>0</v>
      </c>
      <c r="U875" s="201">
        <f t="shared" si="619"/>
        <v>0</v>
      </c>
      <c r="V875" s="201">
        <f t="shared" si="619"/>
        <v>0</v>
      </c>
      <c r="W875" s="201">
        <f t="shared" si="619"/>
        <v>0</v>
      </c>
      <c r="X875" s="201">
        <f t="shared" si="619"/>
        <v>0</v>
      </c>
      <c r="Y875" s="201">
        <f t="shared" si="619"/>
        <v>0</v>
      </c>
      <c r="Z875" s="201">
        <f t="shared" si="619"/>
        <v>462</v>
      </c>
      <c r="AA875" s="201">
        <f t="shared" si="619"/>
        <v>905</v>
      </c>
      <c r="AB875" s="201">
        <f t="shared" si="619"/>
        <v>905</v>
      </c>
      <c r="AC875" s="201"/>
      <c r="AD875" s="201"/>
    </row>
    <row r="876" spans="1:30" s="118" customFormat="1" ht="20.25" hidden="1" customHeight="1" x14ac:dyDescent="0.25">
      <c r="A876" s="186" t="s">
        <v>350</v>
      </c>
      <c r="B876" s="186"/>
      <c r="C876" s="186"/>
      <c r="D876" s="186"/>
      <c r="E876" s="186"/>
      <c r="F876" s="204">
        <f t="shared" si="593"/>
        <v>924</v>
      </c>
      <c r="G876" s="204">
        <f t="shared" si="594"/>
        <v>0</v>
      </c>
      <c r="H876" s="205">
        <f t="shared" si="595"/>
        <v>2272</v>
      </c>
      <c r="I876" s="128"/>
      <c r="J876" s="135"/>
      <c r="K876" s="135"/>
      <c r="L876" s="135"/>
      <c r="M876" s="11"/>
      <c r="N876" s="175">
        <v>322330</v>
      </c>
      <c r="O876" s="176" t="s">
        <v>39</v>
      </c>
      <c r="P876" s="177" t="s">
        <v>187</v>
      </c>
      <c r="Q876" s="178">
        <v>0</v>
      </c>
      <c r="R876" s="178">
        <f>S876-Q876</f>
        <v>462</v>
      </c>
      <c r="S876" s="178">
        <f>445+17</f>
        <v>462</v>
      </c>
      <c r="T876" s="178"/>
      <c r="U876" s="178"/>
      <c r="V876" s="178"/>
      <c r="W876" s="178"/>
      <c r="X876" s="178"/>
      <c r="Y876" s="178"/>
      <c r="Z876" s="178">
        <v>462</v>
      </c>
      <c r="AA876" s="178">
        <v>905</v>
      </c>
      <c r="AB876" s="178">
        <v>905</v>
      </c>
      <c r="AC876" s="178"/>
      <c r="AD876" s="178"/>
    </row>
    <row r="877" spans="1:30" s="118" customFormat="1" ht="20.25" hidden="1" customHeight="1" x14ac:dyDescent="0.25">
      <c r="A877" s="187" t="s">
        <v>350</v>
      </c>
      <c r="B877" s="187"/>
      <c r="C877" s="187"/>
      <c r="D877" s="187"/>
      <c r="E877" s="202" t="s">
        <v>397</v>
      </c>
      <c r="F877" s="204">
        <f t="shared" si="593"/>
        <v>0</v>
      </c>
      <c r="G877" s="204">
        <f t="shared" si="594"/>
        <v>0</v>
      </c>
      <c r="H877" s="205">
        <f t="shared" si="595"/>
        <v>0</v>
      </c>
      <c r="I877" s="128"/>
      <c r="J877" s="135"/>
      <c r="K877" s="135"/>
      <c r="L877" s="135"/>
      <c r="M877" s="198">
        <v>32234</v>
      </c>
      <c r="N877" s="199"/>
      <c r="O877" s="200" t="s">
        <v>39</v>
      </c>
      <c r="P877" s="199" t="s">
        <v>188</v>
      </c>
      <c r="Q877" s="201">
        <v>0</v>
      </c>
      <c r="R877" s="201">
        <v>0</v>
      </c>
      <c r="S877" s="201">
        <v>0</v>
      </c>
      <c r="T877" s="201">
        <v>0</v>
      </c>
      <c r="U877" s="201">
        <v>0</v>
      </c>
      <c r="V877" s="201">
        <v>0</v>
      </c>
      <c r="W877" s="201">
        <v>0</v>
      </c>
      <c r="X877" s="201">
        <v>0</v>
      </c>
      <c r="Y877" s="201">
        <v>0</v>
      </c>
      <c r="Z877" s="201">
        <v>0</v>
      </c>
      <c r="AA877" s="201">
        <v>0</v>
      </c>
      <c r="AB877" s="201">
        <v>0</v>
      </c>
      <c r="AC877" s="201"/>
      <c r="AD877" s="201"/>
    </row>
    <row r="878" spans="1:30" s="218" customFormat="1" ht="20.25" hidden="1" customHeight="1" x14ac:dyDescent="0.25">
      <c r="A878" s="192" t="s">
        <v>350</v>
      </c>
      <c r="B878" s="192"/>
      <c r="C878" s="219" t="s">
        <v>393</v>
      </c>
      <c r="D878" s="219" t="s">
        <v>396</v>
      </c>
      <c r="E878" s="219" t="s">
        <v>397</v>
      </c>
      <c r="F878" s="211">
        <f t="shared" si="593"/>
        <v>28180</v>
      </c>
      <c r="G878" s="211">
        <f t="shared" si="594"/>
        <v>0</v>
      </c>
      <c r="H878" s="212">
        <f t="shared" si="595"/>
        <v>43459</v>
      </c>
      <c r="I878" s="213"/>
      <c r="J878" s="214"/>
      <c r="K878" s="214">
        <v>323</v>
      </c>
      <c r="L878" s="214"/>
      <c r="M878" s="214"/>
      <c r="N878" s="215"/>
      <c r="O878" s="220" t="s">
        <v>39</v>
      </c>
      <c r="P878" s="216" t="s">
        <v>196</v>
      </c>
      <c r="Q878" s="217">
        <f t="shared" ref="Q878" si="620">+Q879+Q888+Q891+Q902+Q907+Q914+Q894</f>
        <v>0</v>
      </c>
      <c r="R878" s="217">
        <f t="shared" ref="R878" si="621">+R879+R888+R891+R902+R907+R914+R894</f>
        <v>14090</v>
      </c>
      <c r="S878" s="217">
        <f t="shared" ref="S878" si="622">+S879+S888+S891+S902+S907+S914+S894</f>
        <v>14090</v>
      </c>
      <c r="T878" s="217">
        <f t="shared" ref="T878:U878" si="623">+T879+T888+T891+T902+T907+T914+T894</f>
        <v>0</v>
      </c>
      <c r="U878" s="217">
        <f t="shared" si="623"/>
        <v>0</v>
      </c>
      <c r="V878" s="217">
        <f t="shared" ref="V878" si="624">+V879+V888+V891+V902+V907+V914+V894</f>
        <v>0</v>
      </c>
      <c r="W878" s="217">
        <f t="shared" ref="W878" si="625">+W879+W888+W891+W902+W907+W914+W894</f>
        <v>0</v>
      </c>
      <c r="X878" s="217">
        <f t="shared" ref="X878" si="626">+X879+X888+X891+X902+X907+X914+X894</f>
        <v>0</v>
      </c>
      <c r="Y878" s="217">
        <f t="shared" ref="Y878" si="627">+Y879+Y888+Y891+Y902+Y907+Y914+Y894</f>
        <v>0</v>
      </c>
      <c r="Z878" s="217">
        <f>+Z879+Z888+Z891+Z902+Z907+Z914+Z894</f>
        <v>14089</v>
      </c>
      <c r="AA878" s="217">
        <f t="shared" ref="AA878:AB878" si="628">+AA879+AA888+AA891+AA902+AA907+AA914+AA894</f>
        <v>14685</v>
      </c>
      <c r="AB878" s="217">
        <f t="shared" si="628"/>
        <v>14685</v>
      </c>
      <c r="AC878" s="217"/>
      <c r="AD878" s="217"/>
    </row>
    <row r="879" spans="1:30" s="118" customFormat="1" ht="20.25" hidden="1" customHeight="1" x14ac:dyDescent="0.25">
      <c r="A879" s="186" t="s">
        <v>350</v>
      </c>
      <c r="B879" s="186"/>
      <c r="C879" s="186"/>
      <c r="D879" s="202" t="s">
        <v>396</v>
      </c>
      <c r="E879" s="202" t="s">
        <v>397</v>
      </c>
      <c r="F879" s="204">
        <f t="shared" si="593"/>
        <v>0</v>
      </c>
      <c r="G879" s="204">
        <f t="shared" si="594"/>
        <v>0</v>
      </c>
      <c r="H879" s="205">
        <f t="shared" si="595"/>
        <v>0</v>
      </c>
      <c r="I879" s="128"/>
      <c r="J879" s="135"/>
      <c r="K879" s="135"/>
      <c r="L879" s="135">
        <v>3231</v>
      </c>
      <c r="M879" s="11"/>
      <c r="N879" s="131"/>
      <c r="O879" s="12" t="s">
        <v>39</v>
      </c>
      <c r="P879" s="131" t="s">
        <v>197</v>
      </c>
      <c r="Q879" s="137">
        <f>Q880+Q882+Q884+Q886</f>
        <v>0</v>
      </c>
      <c r="R879" s="137">
        <f t="shared" ref="R879:AB879" si="629">R880+R882+R884+R886</f>
        <v>0</v>
      </c>
      <c r="S879" s="137">
        <f t="shared" si="629"/>
        <v>0</v>
      </c>
      <c r="T879" s="137">
        <f t="shared" si="629"/>
        <v>0</v>
      </c>
      <c r="U879" s="137">
        <f t="shared" si="629"/>
        <v>0</v>
      </c>
      <c r="V879" s="137">
        <f t="shared" si="629"/>
        <v>0</v>
      </c>
      <c r="W879" s="137">
        <f t="shared" si="629"/>
        <v>0</v>
      </c>
      <c r="X879" s="137">
        <f t="shared" si="629"/>
        <v>0</v>
      </c>
      <c r="Y879" s="137">
        <f t="shared" si="629"/>
        <v>0</v>
      </c>
      <c r="Z879" s="137">
        <f t="shared" si="629"/>
        <v>0</v>
      </c>
      <c r="AA879" s="137">
        <f t="shared" si="629"/>
        <v>0</v>
      </c>
      <c r="AB879" s="137">
        <f t="shared" si="629"/>
        <v>0</v>
      </c>
      <c r="AC879" s="137"/>
      <c r="AD879" s="137"/>
    </row>
    <row r="880" spans="1:30" s="118" customFormat="1" ht="20.25" hidden="1" customHeight="1" x14ac:dyDescent="0.25">
      <c r="A880" s="187" t="s">
        <v>350</v>
      </c>
      <c r="B880" s="187"/>
      <c r="C880" s="187"/>
      <c r="D880" s="187"/>
      <c r="E880" s="202" t="s">
        <v>397</v>
      </c>
      <c r="F880" s="204">
        <f t="shared" si="593"/>
        <v>0</v>
      </c>
      <c r="G880" s="204">
        <f t="shared" si="594"/>
        <v>0</v>
      </c>
      <c r="H880" s="205">
        <f t="shared" si="595"/>
        <v>0</v>
      </c>
      <c r="I880" s="128"/>
      <c r="J880" s="135"/>
      <c r="K880" s="135"/>
      <c r="L880" s="135"/>
      <c r="M880" s="198">
        <v>32311</v>
      </c>
      <c r="N880" s="199"/>
      <c r="O880" s="200" t="s">
        <v>39</v>
      </c>
      <c r="P880" s="199" t="s">
        <v>198</v>
      </c>
      <c r="Q880" s="201">
        <f t="shared" ref="Q880:AB880" si="630">Q881</f>
        <v>0</v>
      </c>
      <c r="R880" s="201">
        <f t="shared" si="630"/>
        <v>0</v>
      </c>
      <c r="S880" s="201">
        <f t="shared" si="630"/>
        <v>0</v>
      </c>
      <c r="T880" s="201">
        <f t="shared" si="630"/>
        <v>0</v>
      </c>
      <c r="U880" s="201">
        <f t="shared" si="630"/>
        <v>0</v>
      </c>
      <c r="V880" s="201">
        <f t="shared" si="630"/>
        <v>0</v>
      </c>
      <c r="W880" s="201">
        <f t="shared" si="630"/>
        <v>0</v>
      </c>
      <c r="X880" s="201">
        <f t="shared" si="630"/>
        <v>0</v>
      </c>
      <c r="Y880" s="201">
        <f t="shared" si="630"/>
        <v>0</v>
      </c>
      <c r="Z880" s="201">
        <f t="shared" si="630"/>
        <v>0</v>
      </c>
      <c r="AA880" s="201">
        <f t="shared" si="630"/>
        <v>0</v>
      </c>
      <c r="AB880" s="201">
        <f t="shared" si="630"/>
        <v>0</v>
      </c>
      <c r="AC880" s="201"/>
      <c r="AD880" s="201"/>
    </row>
    <row r="881" spans="1:30" s="118" customFormat="1" ht="20.25" hidden="1" customHeight="1" x14ac:dyDescent="0.25">
      <c r="A881" s="186" t="s">
        <v>350</v>
      </c>
      <c r="B881" s="186"/>
      <c r="C881" s="186"/>
      <c r="D881" s="186"/>
      <c r="E881" s="186"/>
      <c r="F881" s="204">
        <f t="shared" si="593"/>
        <v>0</v>
      </c>
      <c r="G881" s="204">
        <f t="shared" si="594"/>
        <v>0</v>
      </c>
      <c r="H881" s="205">
        <f t="shared" si="595"/>
        <v>0</v>
      </c>
      <c r="I881" s="128"/>
      <c r="J881" s="135"/>
      <c r="K881" s="135"/>
      <c r="L881" s="135"/>
      <c r="M881" s="11"/>
      <c r="N881" s="175">
        <v>323110</v>
      </c>
      <c r="O881" s="176" t="s">
        <v>39</v>
      </c>
      <c r="P881" s="177" t="s">
        <v>198</v>
      </c>
      <c r="Q881" s="178">
        <v>0</v>
      </c>
      <c r="R881" s="178">
        <v>0</v>
      </c>
      <c r="S881" s="178">
        <f>Q881+R881</f>
        <v>0</v>
      </c>
      <c r="T881" s="178"/>
      <c r="U881" s="178"/>
      <c r="V881" s="178"/>
      <c r="W881" s="178"/>
      <c r="X881" s="178"/>
      <c r="Y881" s="178"/>
      <c r="Z881" s="178">
        <v>0</v>
      </c>
      <c r="AA881" s="178">
        <f>+Q881</f>
        <v>0</v>
      </c>
      <c r="AB881" s="178"/>
      <c r="AC881" s="178"/>
      <c r="AD881" s="178"/>
    </row>
    <row r="882" spans="1:30" s="118" customFormat="1" ht="20.25" hidden="1" customHeight="1" x14ac:dyDescent="0.25">
      <c r="A882" s="187" t="s">
        <v>350</v>
      </c>
      <c r="B882" s="187"/>
      <c r="C882" s="187"/>
      <c r="D882" s="187"/>
      <c r="E882" s="202" t="s">
        <v>397</v>
      </c>
      <c r="F882" s="204">
        <f t="shared" si="593"/>
        <v>0</v>
      </c>
      <c r="G882" s="204">
        <f t="shared" si="594"/>
        <v>0</v>
      </c>
      <c r="H882" s="205">
        <f t="shared" si="595"/>
        <v>0</v>
      </c>
      <c r="I882" s="128"/>
      <c r="J882" s="135"/>
      <c r="K882" s="135"/>
      <c r="L882" s="135"/>
      <c r="M882" s="198">
        <v>32312</v>
      </c>
      <c r="N882" s="199"/>
      <c r="O882" s="200" t="s">
        <v>39</v>
      </c>
      <c r="P882" s="199" t="s">
        <v>199</v>
      </c>
      <c r="Q882" s="201">
        <v>0</v>
      </c>
      <c r="R882" s="201">
        <v>0</v>
      </c>
      <c r="S882" s="201">
        <v>0</v>
      </c>
      <c r="T882" s="201">
        <v>0</v>
      </c>
      <c r="U882" s="201">
        <v>0</v>
      </c>
      <c r="V882" s="201">
        <v>0</v>
      </c>
      <c r="W882" s="201">
        <v>0</v>
      </c>
      <c r="X882" s="201">
        <v>0</v>
      </c>
      <c r="Y882" s="201">
        <v>0</v>
      </c>
      <c r="Z882" s="201">
        <v>0</v>
      </c>
      <c r="AA882" s="201">
        <v>0</v>
      </c>
      <c r="AB882" s="201">
        <v>0</v>
      </c>
      <c r="AC882" s="201"/>
      <c r="AD882" s="201"/>
    </row>
    <row r="883" spans="1:30" s="118" customFormat="1" ht="20.25" hidden="1" customHeight="1" x14ac:dyDescent="0.25">
      <c r="A883" s="186" t="s">
        <v>350</v>
      </c>
      <c r="B883" s="186"/>
      <c r="C883" s="186"/>
      <c r="D883" s="186"/>
      <c r="E883" s="186"/>
      <c r="F883" s="204">
        <f t="shared" si="593"/>
        <v>0</v>
      </c>
      <c r="G883" s="204">
        <f t="shared" si="594"/>
        <v>0</v>
      </c>
      <c r="H883" s="205">
        <f t="shared" si="595"/>
        <v>0</v>
      </c>
      <c r="I883" s="128"/>
      <c r="J883" s="135"/>
      <c r="K883" s="135"/>
      <c r="L883" s="135"/>
      <c r="M883" s="11"/>
      <c r="N883" s="175">
        <v>323120</v>
      </c>
      <c r="O883" s="176" t="s">
        <v>39</v>
      </c>
      <c r="P883" s="177" t="s">
        <v>199</v>
      </c>
      <c r="Q883" s="178">
        <v>0</v>
      </c>
      <c r="R883" s="178">
        <v>0</v>
      </c>
      <c r="S883" s="178">
        <f>Q883+R883</f>
        <v>0</v>
      </c>
      <c r="T883" s="178"/>
      <c r="U883" s="178"/>
      <c r="V883" s="178"/>
      <c r="W883" s="178"/>
      <c r="X883" s="178"/>
      <c r="Y883" s="178"/>
      <c r="Z883" s="178"/>
      <c r="AA883" s="178">
        <f>+Q883</f>
        <v>0</v>
      </c>
      <c r="AB883" s="178"/>
      <c r="AC883" s="178"/>
      <c r="AD883" s="178"/>
    </row>
    <row r="884" spans="1:30" s="118" customFormat="1" ht="20.25" hidden="1" customHeight="1" x14ac:dyDescent="0.25">
      <c r="A884" s="187" t="s">
        <v>350</v>
      </c>
      <c r="B884" s="187"/>
      <c r="C884" s="187"/>
      <c r="D884" s="187"/>
      <c r="E884" s="202" t="s">
        <v>397</v>
      </c>
      <c r="F884" s="204">
        <f t="shared" si="593"/>
        <v>0</v>
      </c>
      <c r="G884" s="204">
        <f t="shared" si="594"/>
        <v>0</v>
      </c>
      <c r="H884" s="205">
        <f t="shared" si="595"/>
        <v>0</v>
      </c>
      <c r="I884" s="128"/>
      <c r="J884" s="135"/>
      <c r="K884" s="135"/>
      <c r="L884" s="135"/>
      <c r="M884" s="198">
        <v>32313</v>
      </c>
      <c r="N884" s="199"/>
      <c r="O884" s="200" t="s">
        <v>39</v>
      </c>
      <c r="P884" s="199" t="s">
        <v>200</v>
      </c>
      <c r="Q884" s="201">
        <v>0</v>
      </c>
      <c r="R884" s="201">
        <v>0</v>
      </c>
      <c r="S884" s="201">
        <v>0</v>
      </c>
      <c r="T884" s="201">
        <v>0</v>
      </c>
      <c r="U884" s="201">
        <v>0</v>
      </c>
      <c r="V884" s="201">
        <v>0</v>
      </c>
      <c r="W884" s="201">
        <v>0</v>
      </c>
      <c r="X884" s="201">
        <v>0</v>
      </c>
      <c r="Y884" s="201">
        <v>0</v>
      </c>
      <c r="Z884" s="201">
        <v>0</v>
      </c>
      <c r="AA884" s="201">
        <v>0</v>
      </c>
      <c r="AB884" s="201">
        <v>0</v>
      </c>
      <c r="AC884" s="201"/>
      <c r="AD884" s="201"/>
    </row>
    <row r="885" spans="1:30" s="118" customFormat="1" ht="20.25" hidden="1" customHeight="1" x14ac:dyDescent="0.25">
      <c r="A885" s="186" t="s">
        <v>350</v>
      </c>
      <c r="B885" s="186"/>
      <c r="C885" s="186"/>
      <c r="D885" s="186"/>
      <c r="E885" s="186"/>
      <c r="F885" s="204">
        <f t="shared" si="593"/>
        <v>0</v>
      </c>
      <c r="G885" s="204">
        <f t="shared" si="594"/>
        <v>0</v>
      </c>
      <c r="H885" s="205">
        <f t="shared" si="595"/>
        <v>0</v>
      </c>
      <c r="I885" s="128"/>
      <c r="J885" s="135"/>
      <c r="K885" s="135"/>
      <c r="L885" s="135"/>
      <c r="M885" s="11"/>
      <c r="N885" s="175">
        <v>323130</v>
      </c>
      <c r="O885" s="176" t="s">
        <v>39</v>
      </c>
      <c r="P885" s="177" t="s">
        <v>200</v>
      </c>
      <c r="Q885" s="178">
        <v>0</v>
      </c>
      <c r="R885" s="178">
        <v>0</v>
      </c>
      <c r="S885" s="178">
        <f>Q885+R885</f>
        <v>0</v>
      </c>
      <c r="T885" s="178"/>
      <c r="U885" s="178"/>
      <c r="V885" s="178"/>
      <c r="W885" s="178"/>
      <c r="X885" s="178"/>
      <c r="Y885" s="178"/>
      <c r="Z885" s="178">
        <v>0</v>
      </c>
      <c r="AA885" s="178">
        <f>+Q885</f>
        <v>0</v>
      </c>
      <c r="AB885" s="178"/>
      <c r="AC885" s="178"/>
      <c r="AD885" s="178"/>
    </row>
    <row r="886" spans="1:30" s="118" customFormat="1" ht="20.25" hidden="1" customHeight="1" x14ac:dyDescent="0.25">
      <c r="A886" s="187" t="s">
        <v>350</v>
      </c>
      <c r="B886" s="187"/>
      <c r="C886" s="187"/>
      <c r="D886" s="187"/>
      <c r="E886" s="202" t="s">
        <v>397</v>
      </c>
      <c r="F886" s="204">
        <f t="shared" si="593"/>
        <v>0</v>
      </c>
      <c r="G886" s="204">
        <f t="shared" si="594"/>
        <v>0</v>
      </c>
      <c r="H886" s="205">
        <f t="shared" si="595"/>
        <v>0</v>
      </c>
      <c r="I886" s="128"/>
      <c r="J886" s="135"/>
      <c r="K886" s="135"/>
      <c r="L886" s="135"/>
      <c r="M886" s="198">
        <v>32319</v>
      </c>
      <c r="N886" s="199"/>
      <c r="O886" s="200" t="s">
        <v>39</v>
      </c>
      <c r="P886" s="199" t="s">
        <v>201</v>
      </c>
      <c r="Q886" s="201">
        <v>0</v>
      </c>
      <c r="R886" s="201">
        <v>0</v>
      </c>
      <c r="S886" s="201">
        <v>0</v>
      </c>
      <c r="T886" s="201">
        <v>0</v>
      </c>
      <c r="U886" s="201">
        <v>0</v>
      </c>
      <c r="V886" s="201">
        <v>0</v>
      </c>
      <c r="W886" s="201">
        <v>0</v>
      </c>
      <c r="X886" s="201">
        <v>0</v>
      </c>
      <c r="Y886" s="201">
        <v>0</v>
      </c>
      <c r="Z886" s="201">
        <v>0</v>
      </c>
      <c r="AA886" s="201">
        <v>0</v>
      </c>
      <c r="AB886" s="201">
        <v>0</v>
      </c>
      <c r="AC886" s="201"/>
      <c r="AD886" s="201"/>
    </row>
    <row r="887" spans="1:30" s="118" customFormat="1" ht="20.25" hidden="1" customHeight="1" x14ac:dyDescent="0.25">
      <c r="A887" s="186" t="s">
        <v>350</v>
      </c>
      <c r="B887" s="186"/>
      <c r="C887" s="186"/>
      <c r="D887" s="186"/>
      <c r="E887" s="186"/>
      <c r="F887" s="204">
        <f t="shared" si="593"/>
        <v>0</v>
      </c>
      <c r="G887" s="204">
        <f t="shared" si="594"/>
        <v>0</v>
      </c>
      <c r="H887" s="205">
        <f t="shared" si="595"/>
        <v>0</v>
      </c>
      <c r="I887" s="128"/>
      <c r="J887" s="135"/>
      <c r="K887" s="135"/>
      <c r="L887" s="135"/>
      <c r="M887" s="11"/>
      <c r="N887" s="175">
        <v>323190</v>
      </c>
      <c r="O887" s="176" t="s">
        <v>39</v>
      </c>
      <c r="P887" s="177" t="s">
        <v>201</v>
      </c>
      <c r="Q887" s="178">
        <v>0</v>
      </c>
      <c r="R887" s="178">
        <v>0</v>
      </c>
      <c r="S887" s="178">
        <f>Q887+R887</f>
        <v>0</v>
      </c>
      <c r="T887" s="178"/>
      <c r="U887" s="178"/>
      <c r="V887" s="178"/>
      <c r="W887" s="178"/>
      <c r="X887" s="178"/>
      <c r="Y887" s="178"/>
      <c r="Z887" s="178">
        <v>0</v>
      </c>
      <c r="AA887" s="178">
        <f>+Q887</f>
        <v>0</v>
      </c>
      <c r="AB887" s="178"/>
      <c r="AC887" s="178"/>
      <c r="AD887" s="178"/>
    </row>
    <row r="888" spans="1:30" s="118" customFormat="1" ht="20.25" hidden="1" customHeight="1" x14ac:dyDescent="0.25">
      <c r="A888" s="186" t="s">
        <v>350</v>
      </c>
      <c r="B888" s="186"/>
      <c r="C888" s="186"/>
      <c r="D888" s="202" t="s">
        <v>396</v>
      </c>
      <c r="E888" s="202" t="s">
        <v>397</v>
      </c>
      <c r="F888" s="204">
        <f t="shared" si="593"/>
        <v>0</v>
      </c>
      <c r="G888" s="204">
        <f t="shared" si="594"/>
        <v>0</v>
      </c>
      <c r="H888" s="205">
        <f t="shared" si="595"/>
        <v>0</v>
      </c>
      <c r="I888" s="128"/>
      <c r="J888" s="135"/>
      <c r="K888" s="135"/>
      <c r="L888" s="135">
        <v>3232</v>
      </c>
      <c r="M888" s="11"/>
      <c r="N888" s="131"/>
      <c r="O888" s="12" t="s">
        <v>39</v>
      </c>
      <c r="P888" s="131" t="s">
        <v>203</v>
      </c>
      <c r="Q888" s="137">
        <f t="shared" ref="Q888:AB889" si="631">Q889</f>
        <v>0</v>
      </c>
      <c r="R888" s="137">
        <f t="shared" si="631"/>
        <v>0</v>
      </c>
      <c r="S888" s="137">
        <f t="shared" si="631"/>
        <v>0</v>
      </c>
      <c r="T888" s="137">
        <f t="shared" si="631"/>
        <v>0</v>
      </c>
      <c r="U888" s="137">
        <f t="shared" si="631"/>
        <v>0</v>
      </c>
      <c r="V888" s="137">
        <f t="shared" si="631"/>
        <v>0</v>
      </c>
      <c r="W888" s="137">
        <f t="shared" si="631"/>
        <v>0</v>
      </c>
      <c r="X888" s="137">
        <f t="shared" si="631"/>
        <v>0</v>
      </c>
      <c r="Y888" s="137">
        <f t="shared" si="631"/>
        <v>0</v>
      </c>
      <c r="Z888" s="137">
        <f t="shared" si="631"/>
        <v>0</v>
      </c>
      <c r="AA888" s="137">
        <f t="shared" si="631"/>
        <v>0</v>
      </c>
      <c r="AB888" s="137">
        <f t="shared" si="631"/>
        <v>0</v>
      </c>
      <c r="AC888" s="137"/>
      <c r="AD888" s="137"/>
    </row>
    <row r="889" spans="1:30" s="118" customFormat="1" ht="20.25" hidden="1" customHeight="1" x14ac:dyDescent="0.25">
      <c r="A889" s="187" t="s">
        <v>350</v>
      </c>
      <c r="B889" s="187"/>
      <c r="C889" s="187"/>
      <c r="D889" s="187"/>
      <c r="E889" s="202" t="s">
        <v>397</v>
      </c>
      <c r="F889" s="204">
        <f t="shared" si="593"/>
        <v>0</v>
      </c>
      <c r="G889" s="204">
        <f t="shared" si="594"/>
        <v>0</v>
      </c>
      <c r="H889" s="205">
        <f t="shared" si="595"/>
        <v>0</v>
      </c>
      <c r="I889" s="128"/>
      <c r="J889" s="135"/>
      <c r="K889" s="135"/>
      <c r="L889" s="135"/>
      <c r="M889" s="198">
        <v>32322</v>
      </c>
      <c r="N889" s="199"/>
      <c r="O889" s="200" t="s">
        <v>39</v>
      </c>
      <c r="P889" s="199" t="s">
        <v>204</v>
      </c>
      <c r="Q889" s="201">
        <f t="shared" si="631"/>
        <v>0</v>
      </c>
      <c r="R889" s="201">
        <f t="shared" si="631"/>
        <v>0</v>
      </c>
      <c r="S889" s="201">
        <f t="shared" si="631"/>
        <v>0</v>
      </c>
      <c r="T889" s="201">
        <f t="shared" si="631"/>
        <v>0</v>
      </c>
      <c r="U889" s="201">
        <f t="shared" si="631"/>
        <v>0</v>
      </c>
      <c r="V889" s="201">
        <f t="shared" si="631"/>
        <v>0</v>
      </c>
      <c r="W889" s="201">
        <f t="shared" si="631"/>
        <v>0</v>
      </c>
      <c r="X889" s="201">
        <f t="shared" si="631"/>
        <v>0</v>
      </c>
      <c r="Y889" s="201">
        <f t="shared" si="631"/>
        <v>0</v>
      </c>
      <c r="Z889" s="201">
        <f t="shared" si="631"/>
        <v>0</v>
      </c>
      <c r="AA889" s="201">
        <f t="shared" si="631"/>
        <v>0</v>
      </c>
      <c r="AB889" s="201">
        <f t="shared" si="631"/>
        <v>0</v>
      </c>
      <c r="AC889" s="201"/>
      <c r="AD889" s="201"/>
    </row>
    <row r="890" spans="1:30" s="118" customFormat="1" ht="20.25" hidden="1" customHeight="1" x14ac:dyDescent="0.25">
      <c r="A890" s="186" t="s">
        <v>350</v>
      </c>
      <c r="B890" s="186"/>
      <c r="C890" s="186"/>
      <c r="D890" s="186"/>
      <c r="E890" s="186"/>
      <c r="F890" s="204">
        <f t="shared" si="593"/>
        <v>0</v>
      </c>
      <c r="G890" s="204">
        <f t="shared" si="594"/>
        <v>0</v>
      </c>
      <c r="H890" s="205">
        <f t="shared" si="595"/>
        <v>0</v>
      </c>
      <c r="I890" s="128"/>
      <c r="J890" s="135"/>
      <c r="K890" s="135"/>
      <c r="L890" s="135"/>
      <c r="M890" s="11"/>
      <c r="N890" s="175">
        <v>323220</v>
      </c>
      <c r="O890" s="176" t="s">
        <v>39</v>
      </c>
      <c r="P890" s="177" t="s">
        <v>204</v>
      </c>
      <c r="Q890" s="178">
        <v>0</v>
      </c>
      <c r="R890" s="178">
        <f>S890-Q890</f>
        <v>0</v>
      </c>
      <c r="S890" s="178">
        <v>0</v>
      </c>
      <c r="T890" s="178"/>
      <c r="U890" s="178"/>
      <c r="V890" s="178"/>
      <c r="W890" s="178"/>
      <c r="X890" s="178"/>
      <c r="Y890" s="178"/>
      <c r="Z890" s="178">
        <v>0</v>
      </c>
      <c r="AA890" s="178">
        <f>+Q890</f>
        <v>0</v>
      </c>
      <c r="AB890" s="178"/>
      <c r="AC890" s="178"/>
      <c r="AD890" s="178"/>
    </row>
    <row r="891" spans="1:30" s="118" customFormat="1" ht="20.25" hidden="1" customHeight="1" x14ac:dyDescent="0.25">
      <c r="A891" s="186" t="s">
        <v>350</v>
      </c>
      <c r="B891" s="186"/>
      <c r="C891" s="186"/>
      <c r="D891" s="202" t="s">
        <v>396</v>
      </c>
      <c r="E891" s="202" t="s">
        <v>397</v>
      </c>
      <c r="F891" s="204">
        <f t="shared" si="593"/>
        <v>0</v>
      </c>
      <c r="G891" s="204">
        <f t="shared" si="594"/>
        <v>0</v>
      </c>
      <c r="H891" s="205">
        <f t="shared" si="595"/>
        <v>0</v>
      </c>
      <c r="I891" s="128"/>
      <c r="J891" s="135"/>
      <c r="K891" s="135"/>
      <c r="L891" s="135">
        <v>3233</v>
      </c>
      <c r="M891" s="11"/>
      <c r="N891" s="131"/>
      <c r="O891" s="12" t="s">
        <v>39</v>
      </c>
      <c r="P891" s="131" t="s">
        <v>206</v>
      </c>
      <c r="Q891" s="137">
        <f t="shared" ref="Q891:AB892" si="632">Q892</f>
        <v>0</v>
      </c>
      <c r="R891" s="137">
        <f t="shared" si="632"/>
        <v>0</v>
      </c>
      <c r="S891" s="137">
        <f t="shared" si="632"/>
        <v>0</v>
      </c>
      <c r="T891" s="137">
        <f t="shared" si="632"/>
        <v>0</v>
      </c>
      <c r="U891" s="137">
        <f t="shared" si="632"/>
        <v>0</v>
      </c>
      <c r="V891" s="137">
        <f t="shared" si="632"/>
        <v>0</v>
      </c>
      <c r="W891" s="137">
        <f t="shared" si="632"/>
        <v>0</v>
      </c>
      <c r="X891" s="137">
        <f t="shared" si="632"/>
        <v>0</v>
      </c>
      <c r="Y891" s="137">
        <f t="shared" si="632"/>
        <v>0</v>
      </c>
      <c r="Z891" s="137">
        <f t="shared" si="632"/>
        <v>0</v>
      </c>
      <c r="AA891" s="137">
        <f t="shared" si="632"/>
        <v>0</v>
      </c>
      <c r="AB891" s="137">
        <f t="shared" si="632"/>
        <v>0</v>
      </c>
      <c r="AC891" s="137"/>
      <c r="AD891" s="137"/>
    </row>
    <row r="892" spans="1:30" s="118" customFormat="1" ht="20.25" hidden="1" customHeight="1" x14ac:dyDescent="0.25">
      <c r="A892" s="187" t="s">
        <v>350</v>
      </c>
      <c r="B892" s="187"/>
      <c r="C892" s="187"/>
      <c r="D892" s="187"/>
      <c r="E892" s="202" t="s">
        <v>397</v>
      </c>
      <c r="F892" s="204">
        <f t="shared" si="593"/>
        <v>0</v>
      </c>
      <c r="G892" s="204">
        <f t="shared" si="594"/>
        <v>0</v>
      </c>
      <c r="H892" s="205">
        <f t="shared" si="595"/>
        <v>0</v>
      </c>
      <c r="I892" s="128"/>
      <c r="J892" s="135"/>
      <c r="K892" s="135"/>
      <c r="L892" s="135"/>
      <c r="M892" s="198">
        <v>32339</v>
      </c>
      <c r="N892" s="199"/>
      <c r="O892" s="200" t="s">
        <v>39</v>
      </c>
      <c r="P892" s="199" t="s">
        <v>207</v>
      </c>
      <c r="Q892" s="201">
        <f t="shared" si="632"/>
        <v>0</v>
      </c>
      <c r="R892" s="201">
        <f t="shared" si="632"/>
        <v>0</v>
      </c>
      <c r="S892" s="201">
        <f t="shared" si="632"/>
        <v>0</v>
      </c>
      <c r="T892" s="201">
        <f t="shared" si="632"/>
        <v>0</v>
      </c>
      <c r="U892" s="201">
        <f t="shared" si="632"/>
        <v>0</v>
      </c>
      <c r="V892" s="201">
        <f t="shared" si="632"/>
        <v>0</v>
      </c>
      <c r="W892" s="201">
        <f t="shared" si="632"/>
        <v>0</v>
      </c>
      <c r="X892" s="201">
        <f t="shared" si="632"/>
        <v>0</v>
      </c>
      <c r="Y892" s="201">
        <f t="shared" si="632"/>
        <v>0</v>
      </c>
      <c r="Z892" s="201">
        <f t="shared" si="632"/>
        <v>0</v>
      </c>
      <c r="AA892" s="201">
        <f t="shared" si="632"/>
        <v>0</v>
      </c>
      <c r="AB892" s="201">
        <f t="shared" si="632"/>
        <v>0</v>
      </c>
      <c r="AC892" s="201"/>
      <c r="AD892" s="201"/>
    </row>
    <row r="893" spans="1:30" s="118" customFormat="1" ht="20.25" hidden="1" customHeight="1" x14ac:dyDescent="0.25">
      <c r="A893" s="186" t="s">
        <v>350</v>
      </c>
      <c r="B893" s="186"/>
      <c r="C893" s="186"/>
      <c r="D893" s="186"/>
      <c r="E893" s="186"/>
      <c r="F893" s="204">
        <f t="shared" si="593"/>
        <v>0</v>
      </c>
      <c r="G893" s="204">
        <f t="shared" si="594"/>
        <v>0</v>
      </c>
      <c r="H893" s="205">
        <f t="shared" si="595"/>
        <v>0</v>
      </c>
      <c r="I893" s="128"/>
      <c r="J893" s="135"/>
      <c r="K893" s="135"/>
      <c r="L893" s="135"/>
      <c r="M893" s="11"/>
      <c r="N893" s="175">
        <v>323390</v>
      </c>
      <c r="O893" s="176" t="s">
        <v>39</v>
      </c>
      <c r="P893" s="177" t="s">
        <v>207</v>
      </c>
      <c r="Q893" s="178">
        <v>0</v>
      </c>
      <c r="R893" s="178">
        <f>S893-Q893</f>
        <v>0</v>
      </c>
      <c r="S893" s="178">
        <v>0</v>
      </c>
      <c r="T893" s="178"/>
      <c r="U893" s="178"/>
      <c r="V893" s="178"/>
      <c r="W893" s="178"/>
      <c r="X893" s="178"/>
      <c r="Y893" s="178"/>
      <c r="Z893" s="178">
        <v>0</v>
      </c>
      <c r="AA893" s="178">
        <f>+Q893</f>
        <v>0</v>
      </c>
      <c r="AB893" s="178"/>
      <c r="AC893" s="178"/>
      <c r="AD893" s="178"/>
    </row>
    <row r="894" spans="1:30" s="118" customFormat="1" ht="20.25" hidden="1" customHeight="1" x14ac:dyDescent="0.25">
      <c r="A894" s="186" t="s">
        <v>350</v>
      </c>
      <c r="B894" s="186"/>
      <c r="C894" s="186"/>
      <c r="D894" s="202" t="s">
        <v>396</v>
      </c>
      <c r="E894" s="202" t="s">
        <v>397</v>
      </c>
      <c r="F894" s="204">
        <f t="shared" si="593"/>
        <v>0</v>
      </c>
      <c r="G894" s="204">
        <f t="shared" si="594"/>
        <v>0</v>
      </c>
      <c r="H894" s="205">
        <f t="shared" si="595"/>
        <v>0</v>
      </c>
      <c r="I894" s="128"/>
      <c r="J894" s="135"/>
      <c r="K894" s="135"/>
      <c r="L894" s="135">
        <v>3234</v>
      </c>
      <c r="M894" s="11"/>
      <c r="N894" s="131"/>
      <c r="O894" s="12" t="s">
        <v>39</v>
      </c>
      <c r="P894" s="131" t="s">
        <v>208</v>
      </c>
      <c r="Q894" s="137">
        <f t="shared" ref="Q894:AB894" si="633">Q899+Q897+Q895</f>
        <v>0</v>
      </c>
      <c r="R894" s="137">
        <f t="shared" si="633"/>
        <v>0</v>
      </c>
      <c r="S894" s="137">
        <f t="shared" si="633"/>
        <v>0</v>
      </c>
      <c r="T894" s="137">
        <f t="shared" si="633"/>
        <v>0</v>
      </c>
      <c r="U894" s="137">
        <f t="shared" si="633"/>
        <v>0</v>
      </c>
      <c r="V894" s="137">
        <f t="shared" si="633"/>
        <v>0</v>
      </c>
      <c r="W894" s="137">
        <f t="shared" si="633"/>
        <v>0</v>
      </c>
      <c r="X894" s="137">
        <f t="shared" si="633"/>
        <v>0</v>
      </c>
      <c r="Y894" s="137">
        <f t="shared" si="633"/>
        <v>0</v>
      </c>
      <c r="Z894" s="137">
        <f t="shared" si="633"/>
        <v>0</v>
      </c>
      <c r="AA894" s="137">
        <f t="shared" si="633"/>
        <v>0</v>
      </c>
      <c r="AB894" s="137">
        <f t="shared" si="633"/>
        <v>0</v>
      </c>
      <c r="AC894" s="137"/>
      <c r="AD894" s="137"/>
    </row>
    <row r="895" spans="1:30" s="118" customFormat="1" ht="20.25" hidden="1" customHeight="1" x14ac:dyDescent="0.25">
      <c r="A895" s="186" t="s">
        <v>350</v>
      </c>
      <c r="B895" s="187"/>
      <c r="C895" s="187"/>
      <c r="D895" s="187"/>
      <c r="E895" s="202" t="s">
        <v>397</v>
      </c>
      <c r="F895" s="204">
        <f t="shared" si="593"/>
        <v>0</v>
      </c>
      <c r="G895" s="204">
        <f t="shared" si="594"/>
        <v>0</v>
      </c>
      <c r="H895" s="205">
        <f t="shared" si="595"/>
        <v>0</v>
      </c>
      <c r="I895" s="128"/>
      <c r="J895" s="135"/>
      <c r="K895" s="135"/>
      <c r="L895" s="135"/>
      <c r="M895" s="198">
        <v>32341</v>
      </c>
      <c r="N895" s="199"/>
      <c r="O895" s="200" t="s">
        <v>39</v>
      </c>
      <c r="P895" s="199" t="s">
        <v>209</v>
      </c>
      <c r="Q895" s="201">
        <f>Q896</f>
        <v>0</v>
      </c>
      <c r="R895" s="201">
        <f t="shared" ref="R895" si="634">R896</f>
        <v>0</v>
      </c>
      <c r="S895" s="201">
        <f>S896</f>
        <v>0</v>
      </c>
      <c r="T895" s="201">
        <f t="shared" ref="T895:AB895" si="635">T896</f>
        <v>0</v>
      </c>
      <c r="U895" s="201">
        <f t="shared" si="635"/>
        <v>0</v>
      </c>
      <c r="V895" s="201">
        <f t="shared" si="635"/>
        <v>0</v>
      </c>
      <c r="W895" s="201">
        <f t="shared" si="635"/>
        <v>0</v>
      </c>
      <c r="X895" s="201">
        <f t="shared" si="635"/>
        <v>0</v>
      </c>
      <c r="Y895" s="201">
        <f t="shared" si="635"/>
        <v>0</v>
      </c>
      <c r="Z895" s="201">
        <f t="shared" si="635"/>
        <v>0</v>
      </c>
      <c r="AA895" s="201">
        <f t="shared" si="635"/>
        <v>0</v>
      </c>
      <c r="AB895" s="201">
        <f t="shared" si="635"/>
        <v>0</v>
      </c>
      <c r="AC895" s="201"/>
      <c r="AD895" s="201"/>
    </row>
    <row r="896" spans="1:30" s="118" customFormat="1" ht="20.25" hidden="1" customHeight="1" x14ac:dyDescent="0.25">
      <c r="A896" s="186" t="s">
        <v>350</v>
      </c>
      <c r="B896" s="186"/>
      <c r="C896" s="186"/>
      <c r="D896" s="186"/>
      <c r="E896" s="186"/>
      <c r="F896" s="204">
        <f t="shared" si="593"/>
        <v>0</v>
      </c>
      <c r="G896" s="204">
        <f t="shared" si="594"/>
        <v>0</v>
      </c>
      <c r="H896" s="205">
        <f t="shared" si="595"/>
        <v>0</v>
      </c>
      <c r="I896" s="128"/>
      <c r="J896" s="135"/>
      <c r="K896" s="135"/>
      <c r="L896" s="135"/>
      <c r="M896" s="11"/>
      <c r="N896" s="175">
        <v>323410</v>
      </c>
      <c r="O896" s="176" t="s">
        <v>39</v>
      </c>
      <c r="P896" s="177" t="s">
        <v>209</v>
      </c>
      <c r="Q896" s="178">
        <v>0</v>
      </c>
      <c r="R896" s="178">
        <f>S896-Q896</f>
        <v>0</v>
      </c>
      <c r="S896" s="178">
        <v>0</v>
      </c>
      <c r="T896" s="178"/>
      <c r="U896" s="178"/>
      <c r="V896" s="178"/>
      <c r="W896" s="178"/>
      <c r="X896" s="178"/>
      <c r="Y896" s="178"/>
      <c r="Z896" s="178">
        <v>0</v>
      </c>
      <c r="AA896" s="178">
        <f>+Q896</f>
        <v>0</v>
      </c>
      <c r="AB896" s="178">
        <v>0</v>
      </c>
      <c r="AC896" s="178"/>
      <c r="AD896" s="178"/>
    </row>
    <row r="897" spans="1:30" s="118" customFormat="1" ht="20.25" hidden="1" customHeight="1" x14ac:dyDescent="0.25">
      <c r="A897" s="186" t="s">
        <v>350</v>
      </c>
      <c r="B897" s="187"/>
      <c r="C897" s="187"/>
      <c r="D897" s="187"/>
      <c r="E897" s="202" t="s">
        <v>397</v>
      </c>
      <c r="F897" s="204">
        <f t="shared" si="593"/>
        <v>0</v>
      </c>
      <c r="G897" s="204">
        <f t="shared" si="594"/>
        <v>0</v>
      </c>
      <c r="H897" s="205">
        <f t="shared" si="595"/>
        <v>0</v>
      </c>
      <c r="I897" s="128"/>
      <c r="J897" s="135"/>
      <c r="K897" s="135"/>
      <c r="L897" s="135"/>
      <c r="M897" s="198">
        <v>32342</v>
      </c>
      <c r="N897" s="199"/>
      <c r="O897" s="200" t="s">
        <v>39</v>
      </c>
      <c r="P897" s="199" t="s">
        <v>210</v>
      </c>
      <c r="Q897" s="201">
        <f t="shared" ref="Q897:AB897" si="636">Q898</f>
        <v>0</v>
      </c>
      <c r="R897" s="201">
        <f t="shared" si="636"/>
        <v>0</v>
      </c>
      <c r="S897" s="201">
        <f t="shared" si="636"/>
        <v>0</v>
      </c>
      <c r="T897" s="201">
        <f t="shared" si="636"/>
        <v>0</v>
      </c>
      <c r="U897" s="201">
        <f t="shared" si="636"/>
        <v>0</v>
      </c>
      <c r="V897" s="201">
        <f t="shared" si="636"/>
        <v>0</v>
      </c>
      <c r="W897" s="201">
        <f t="shared" si="636"/>
        <v>0</v>
      </c>
      <c r="X897" s="201">
        <f t="shared" si="636"/>
        <v>0</v>
      </c>
      <c r="Y897" s="201">
        <f t="shared" si="636"/>
        <v>0</v>
      </c>
      <c r="Z897" s="201">
        <f t="shared" si="636"/>
        <v>0</v>
      </c>
      <c r="AA897" s="201">
        <f t="shared" si="636"/>
        <v>0</v>
      </c>
      <c r="AB897" s="201">
        <f t="shared" si="636"/>
        <v>0</v>
      </c>
      <c r="AC897" s="201"/>
      <c r="AD897" s="201"/>
    </row>
    <row r="898" spans="1:30" s="118" customFormat="1" ht="20.25" hidden="1" customHeight="1" x14ac:dyDescent="0.25">
      <c r="A898" s="186" t="s">
        <v>350</v>
      </c>
      <c r="B898" s="186"/>
      <c r="C898" s="186"/>
      <c r="D898" s="186"/>
      <c r="E898" s="186"/>
      <c r="F898" s="204">
        <f t="shared" si="593"/>
        <v>0</v>
      </c>
      <c r="G898" s="204">
        <f t="shared" si="594"/>
        <v>0</v>
      </c>
      <c r="H898" s="205">
        <f t="shared" si="595"/>
        <v>0</v>
      </c>
      <c r="I898" s="128"/>
      <c r="J898" s="135"/>
      <c r="K898" s="135"/>
      <c r="L898" s="135"/>
      <c r="M898" s="11"/>
      <c r="N898" s="175">
        <v>323420</v>
      </c>
      <c r="O898" s="176" t="s">
        <v>39</v>
      </c>
      <c r="P898" s="177" t="s">
        <v>210</v>
      </c>
      <c r="Q898" s="178">
        <v>0</v>
      </c>
      <c r="R898" s="178">
        <f>S898-Q898</f>
        <v>0</v>
      </c>
      <c r="S898" s="178">
        <v>0</v>
      </c>
      <c r="T898" s="178"/>
      <c r="U898" s="178"/>
      <c r="V898" s="178"/>
      <c r="W898" s="178"/>
      <c r="X898" s="178"/>
      <c r="Y898" s="178"/>
      <c r="Z898" s="178">
        <v>0</v>
      </c>
      <c r="AA898" s="178">
        <f>+Q898</f>
        <v>0</v>
      </c>
      <c r="AB898" s="178">
        <v>0</v>
      </c>
      <c r="AC898" s="178"/>
      <c r="AD898" s="178"/>
    </row>
    <row r="899" spans="1:30" s="118" customFormat="1" ht="20.25" hidden="1" customHeight="1" x14ac:dyDescent="0.25">
      <c r="A899" s="186" t="s">
        <v>350</v>
      </c>
      <c r="B899" s="187"/>
      <c r="C899" s="187"/>
      <c r="D899" s="187"/>
      <c r="E899" s="202" t="s">
        <v>397</v>
      </c>
      <c r="F899" s="204">
        <f t="shared" si="593"/>
        <v>0</v>
      </c>
      <c r="G899" s="204">
        <f t="shared" si="594"/>
        <v>0</v>
      </c>
      <c r="H899" s="205">
        <f t="shared" si="595"/>
        <v>0</v>
      </c>
      <c r="I899" s="128"/>
      <c r="J899" s="135"/>
      <c r="K899" s="135"/>
      <c r="L899" s="135"/>
      <c r="M899" s="198">
        <v>32349</v>
      </c>
      <c r="N899" s="199"/>
      <c r="O899" s="200" t="s">
        <v>39</v>
      </c>
      <c r="P899" s="199" t="s">
        <v>211</v>
      </c>
      <c r="Q899" s="201">
        <f t="shared" ref="Q899:AB899" si="637">Q901+Q900</f>
        <v>0</v>
      </c>
      <c r="R899" s="201">
        <f t="shared" si="637"/>
        <v>0</v>
      </c>
      <c r="S899" s="201">
        <f t="shared" si="637"/>
        <v>0</v>
      </c>
      <c r="T899" s="201">
        <f t="shared" si="637"/>
        <v>0</v>
      </c>
      <c r="U899" s="201">
        <f t="shared" si="637"/>
        <v>0</v>
      </c>
      <c r="V899" s="201">
        <f t="shared" si="637"/>
        <v>0</v>
      </c>
      <c r="W899" s="201">
        <f t="shared" si="637"/>
        <v>0</v>
      </c>
      <c r="X899" s="201">
        <f t="shared" si="637"/>
        <v>0</v>
      </c>
      <c r="Y899" s="201">
        <f t="shared" si="637"/>
        <v>0</v>
      </c>
      <c r="Z899" s="201">
        <f t="shared" si="637"/>
        <v>0</v>
      </c>
      <c r="AA899" s="201">
        <f t="shared" si="637"/>
        <v>0</v>
      </c>
      <c r="AB899" s="201">
        <f t="shared" si="637"/>
        <v>0</v>
      </c>
      <c r="AC899" s="201"/>
      <c r="AD899" s="201"/>
    </row>
    <row r="900" spans="1:30" s="118" customFormat="1" ht="20.25" hidden="1" customHeight="1" x14ac:dyDescent="0.25">
      <c r="A900" s="186" t="s">
        <v>350</v>
      </c>
      <c r="B900" s="186"/>
      <c r="C900" s="186"/>
      <c r="D900" s="186"/>
      <c r="E900" s="186"/>
      <c r="F900" s="204">
        <f t="shared" si="593"/>
        <v>0</v>
      </c>
      <c r="G900" s="204">
        <f t="shared" si="594"/>
        <v>0</v>
      </c>
      <c r="H900" s="205">
        <f t="shared" si="595"/>
        <v>0</v>
      </c>
      <c r="I900" s="128"/>
      <c r="J900" s="135"/>
      <c r="K900" s="135"/>
      <c r="L900" s="135"/>
      <c r="M900" s="11"/>
      <c r="N900" s="175">
        <v>323490</v>
      </c>
      <c r="O900" s="176" t="s">
        <v>39</v>
      </c>
      <c r="P900" s="177" t="s">
        <v>211</v>
      </c>
      <c r="Q900" s="178">
        <v>0</v>
      </c>
      <c r="R900" s="178">
        <f>S900-Q900</f>
        <v>0</v>
      </c>
      <c r="S900" s="178">
        <v>0</v>
      </c>
      <c r="T900" s="178"/>
      <c r="U900" s="178"/>
      <c r="V900" s="178"/>
      <c r="W900" s="178"/>
      <c r="X900" s="178"/>
      <c r="Y900" s="178"/>
      <c r="Z900" s="178"/>
      <c r="AA900" s="178">
        <f t="shared" ref="AA900:AA901" si="638">+Q900</f>
        <v>0</v>
      </c>
      <c r="AB900" s="178">
        <v>0</v>
      </c>
      <c r="AC900" s="178"/>
      <c r="AD900" s="178"/>
    </row>
    <row r="901" spans="1:30" s="118" customFormat="1" ht="20.25" hidden="1" customHeight="1" x14ac:dyDescent="0.25">
      <c r="A901" s="186" t="s">
        <v>350</v>
      </c>
      <c r="B901" s="186"/>
      <c r="C901" s="186"/>
      <c r="D901" s="186"/>
      <c r="E901" s="186"/>
      <c r="F901" s="204">
        <f t="shared" si="593"/>
        <v>0</v>
      </c>
      <c r="G901" s="204">
        <f t="shared" si="594"/>
        <v>0</v>
      </c>
      <c r="H901" s="205">
        <f t="shared" si="595"/>
        <v>0</v>
      </c>
      <c r="I901" s="128"/>
      <c r="J901" s="135"/>
      <c r="K901" s="135"/>
      <c r="L901" s="135"/>
      <c r="M901" s="11"/>
      <c r="N901" s="175">
        <v>323491</v>
      </c>
      <c r="O901" s="176" t="s">
        <v>39</v>
      </c>
      <c r="P901" s="177" t="s">
        <v>212</v>
      </c>
      <c r="Q901" s="178">
        <v>0</v>
      </c>
      <c r="R901" s="178">
        <f>S901-Q901</f>
        <v>0</v>
      </c>
      <c r="S901" s="178">
        <v>0</v>
      </c>
      <c r="T901" s="178"/>
      <c r="U901" s="178"/>
      <c r="V901" s="178"/>
      <c r="W901" s="178"/>
      <c r="X901" s="178"/>
      <c r="Y901" s="178"/>
      <c r="Z901" s="178">
        <v>0</v>
      </c>
      <c r="AA901" s="178">
        <f t="shared" si="638"/>
        <v>0</v>
      </c>
      <c r="AB901" s="178">
        <v>0</v>
      </c>
      <c r="AC901" s="178"/>
      <c r="AD901" s="178"/>
    </row>
    <row r="902" spans="1:30" s="118" customFormat="1" ht="20.25" hidden="1" customHeight="1" x14ac:dyDescent="0.25">
      <c r="A902" s="186" t="s">
        <v>350</v>
      </c>
      <c r="B902" s="186"/>
      <c r="C902" s="186"/>
      <c r="D902" s="202" t="s">
        <v>396</v>
      </c>
      <c r="E902" s="202" t="s">
        <v>397</v>
      </c>
      <c r="F902" s="204">
        <f t="shared" ref="F902:F911" si="639">+Q902+R902+S902</f>
        <v>250</v>
      </c>
      <c r="G902" s="204">
        <f t="shared" ref="G902:G911" si="640">+T902+U902+V902+W902+X902+Y902</f>
        <v>0</v>
      </c>
      <c r="H902" s="205">
        <f t="shared" ref="H902:H911" si="641">+Z902+AA902+AB902+AC902+AD902</f>
        <v>375</v>
      </c>
      <c r="I902" s="128"/>
      <c r="J902" s="135"/>
      <c r="K902" s="135"/>
      <c r="L902" s="135">
        <v>3235</v>
      </c>
      <c r="M902" s="135"/>
      <c r="N902" s="136"/>
      <c r="O902" s="12" t="s">
        <v>39</v>
      </c>
      <c r="P902" s="131" t="s">
        <v>213</v>
      </c>
      <c r="Q902" s="137">
        <f>+Q903+Q905</f>
        <v>0</v>
      </c>
      <c r="R902" s="137">
        <f t="shared" ref="R902:AB902" si="642">+R903+R905</f>
        <v>125</v>
      </c>
      <c r="S902" s="137">
        <f t="shared" si="642"/>
        <v>125</v>
      </c>
      <c r="T902" s="137">
        <f t="shared" si="642"/>
        <v>0</v>
      </c>
      <c r="U902" s="137">
        <f t="shared" si="642"/>
        <v>0</v>
      </c>
      <c r="V902" s="137">
        <f t="shared" si="642"/>
        <v>0</v>
      </c>
      <c r="W902" s="137">
        <f t="shared" si="642"/>
        <v>0</v>
      </c>
      <c r="X902" s="137">
        <f t="shared" si="642"/>
        <v>0</v>
      </c>
      <c r="Y902" s="137">
        <f t="shared" si="642"/>
        <v>0</v>
      </c>
      <c r="Z902" s="137">
        <f t="shared" si="642"/>
        <v>125</v>
      </c>
      <c r="AA902" s="137">
        <f t="shared" si="642"/>
        <v>125</v>
      </c>
      <c r="AB902" s="137">
        <f t="shared" si="642"/>
        <v>125</v>
      </c>
      <c r="AC902" s="137"/>
      <c r="AD902" s="137"/>
    </row>
    <row r="903" spans="1:30" s="118" customFormat="1" ht="20.25" hidden="1" customHeight="1" x14ac:dyDescent="0.25">
      <c r="A903" s="186" t="s">
        <v>350</v>
      </c>
      <c r="B903" s="187"/>
      <c r="C903" s="187"/>
      <c r="D903" s="187"/>
      <c r="E903" s="202" t="s">
        <v>397</v>
      </c>
      <c r="F903" s="204">
        <f t="shared" si="639"/>
        <v>250</v>
      </c>
      <c r="G903" s="204">
        <f t="shared" si="640"/>
        <v>0</v>
      </c>
      <c r="H903" s="205">
        <f t="shared" si="641"/>
        <v>375</v>
      </c>
      <c r="I903" s="128"/>
      <c r="J903" s="135"/>
      <c r="K903" s="135"/>
      <c r="L903" s="135"/>
      <c r="M903" s="198">
        <v>32352</v>
      </c>
      <c r="N903" s="199"/>
      <c r="O903" s="200" t="s">
        <v>39</v>
      </c>
      <c r="P903" s="199" t="s">
        <v>214</v>
      </c>
      <c r="Q903" s="201">
        <f>Q904</f>
        <v>0</v>
      </c>
      <c r="R903" s="201">
        <f t="shared" ref="R903:AB903" si="643">R904</f>
        <v>125</v>
      </c>
      <c r="S903" s="201">
        <f t="shared" si="643"/>
        <v>125</v>
      </c>
      <c r="T903" s="201">
        <f t="shared" si="643"/>
        <v>0</v>
      </c>
      <c r="U903" s="201">
        <f t="shared" si="643"/>
        <v>0</v>
      </c>
      <c r="V903" s="201">
        <f t="shared" si="643"/>
        <v>0</v>
      </c>
      <c r="W903" s="201">
        <f t="shared" si="643"/>
        <v>0</v>
      </c>
      <c r="X903" s="201">
        <f t="shared" si="643"/>
        <v>0</v>
      </c>
      <c r="Y903" s="201">
        <f t="shared" si="643"/>
        <v>0</v>
      </c>
      <c r="Z903" s="201">
        <f t="shared" si="643"/>
        <v>125</v>
      </c>
      <c r="AA903" s="201">
        <f t="shared" si="643"/>
        <v>125</v>
      </c>
      <c r="AB903" s="201">
        <f t="shared" si="643"/>
        <v>125</v>
      </c>
      <c r="AC903" s="201"/>
      <c r="AD903" s="201"/>
    </row>
    <row r="904" spans="1:30" s="118" customFormat="1" ht="20.25" hidden="1" customHeight="1" x14ac:dyDescent="0.25">
      <c r="A904" s="186" t="s">
        <v>350</v>
      </c>
      <c r="B904" s="186"/>
      <c r="C904" s="186"/>
      <c r="D904" s="186"/>
      <c r="E904" s="186"/>
      <c r="F904" s="204">
        <f t="shared" si="639"/>
        <v>250</v>
      </c>
      <c r="G904" s="204">
        <f t="shared" si="640"/>
        <v>0</v>
      </c>
      <c r="H904" s="205">
        <f t="shared" si="641"/>
        <v>375</v>
      </c>
      <c r="I904" s="128"/>
      <c r="J904" s="135"/>
      <c r="K904" s="135"/>
      <c r="L904" s="135"/>
      <c r="M904" s="11"/>
      <c r="N904" s="175">
        <v>323520</v>
      </c>
      <c r="O904" s="176" t="s">
        <v>39</v>
      </c>
      <c r="P904" s="177" t="s">
        <v>214</v>
      </c>
      <c r="Q904" s="178">
        <v>0</v>
      </c>
      <c r="R904" s="178">
        <f>S904-Q904</f>
        <v>125</v>
      </c>
      <c r="S904" s="178">
        <v>125</v>
      </c>
      <c r="T904" s="178"/>
      <c r="U904" s="178"/>
      <c r="V904" s="178"/>
      <c r="W904" s="178"/>
      <c r="X904" s="178"/>
      <c r="Y904" s="178"/>
      <c r="Z904" s="178">
        <v>125</v>
      </c>
      <c r="AA904" s="178">
        <v>125</v>
      </c>
      <c r="AB904" s="178">
        <v>125</v>
      </c>
      <c r="AC904" s="178"/>
      <c r="AD904" s="178"/>
    </row>
    <row r="905" spans="1:30" s="118" customFormat="1" ht="20.25" hidden="1" customHeight="1" x14ac:dyDescent="0.25">
      <c r="A905" s="186" t="s">
        <v>350</v>
      </c>
      <c r="B905" s="187"/>
      <c r="C905" s="187"/>
      <c r="D905" s="187"/>
      <c r="E905" s="202" t="s">
        <v>397</v>
      </c>
      <c r="F905" s="204">
        <f t="shared" si="639"/>
        <v>0</v>
      </c>
      <c r="G905" s="204">
        <f t="shared" si="640"/>
        <v>0</v>
      </c>
      <c r="H905" s="205">
        <f t="shared" si="641"/>
        <v>0</v>
      </c>
      <c r="I905" s="128"/>
      <c r="J905" s="135"/>
      <c r="K905" s="135"/>
      <c r="L905" s="135"/>
      <c r="M905" s="198" t="s">
        <v>329</v>
      </c>
      <c r="N905" s="199"/>
      <c r="O905" s="200" t="s">
        <v>39</v>
      </c>
      <c r="P905" s="199" t="s">
        <v>216</v>
      </c>
      <c r="Q905" s="201">
        <f>Q906</f>
        <v>0</v>
      </c>
      <c r="R905" s="201">
        <f t="shared" ref="R905:AB905" si="644">R906</f>
        <v>0</v>
      </c>
      <c r="S905" s="201">
        <f t="shared" si="644"/>
        <v>0</v>
      </c>
      <c r="T905" s="201">
        <f t="shared" si="644"/>
        <v>0</v>
      </c>
      <c r="U905" s="201">
        <f t="shared" si="644"/>
        <v>0</v>
      </c>
      <c r="V905" s="201">
        <f t="shared" si="644"/>
        <v>0</v>
      </c>
      <c r="W905" s="201">
        <f t="shared" si="644"/>
        <v>0</v>
      </c>
      <c r="X905" s="201">
        <f t="shared" si="644"/>
        <v>0</v>
      </c>
      <c r="Y905" s="201">
        <f t="shared" si="644"/>
        <v>0</v>
      </c>
      <c r="Z905" s="201">
        <f t="shared" si="644"/>
        <v>0</v>
      </c>
      <c r="AA905" s="201">
        <f t="shared" si="644"/>
        <v>0</v>
      </c>
      <c r="AB905" s="201">
        <f t="shared" si="644"/>
        <v>0</v>
      </c>
      <c r="AC905" s="201"/>
      <c r="AD905" s="201"/>
    </row>
    <row r="906" spans="1:30" s="118" customFormat="1" ht="20.25" hidden="1" customHeight="1" x14ac:dyDescent="0.25">
      <c r="A906" s="186" t="s">
        <v>350</v>
      </c>
      <c r="B906" s="186"/>
      <c r="C906" s="186"/>
      <c r="D906" s="186"/>
      <c r="E906" s="186"/>
      <c r="F906" s="204">
        <f t="shared" si="639"/>
        <v>0</v>
      </c>
      <c r="G906" s="204">
        <f t="shared" si="640"/>
        <v>0</v>
      </c>
      <c r="H906" s="205">
        <f t="shared" si="641"/>
        <v>0</v>
      </c>
      <c r="I906" s="128"/>
      <c r="J906" s="135"/>
      <c r="K906" s="135"/>
      <c r="L906" s="135"/>
      <c r="M906" s="11"/>
      <c r="N906" s="175">
        <v>323590</v>
      </c>
      <c r="O906" s="176" t="s">
        <v>39</v>
      </c>
      <c r="P906" s="177" t="s">
        <v>216</v>
      </c>
      <c r="Q906" s="178">
        <v>0</v>
      </c>
      <c r="R906" s="178">
        <f>S906-Q906</f>
        <v>0</v>
      </c>
      <c r="S906" s="178">
        <v>0</v>
      </c>
      <c r="T906" s="178"/>
      <c r="U906" s="178"/>
      <c r="V906" s="178"/>
      <c r="W906" s="178"/>
      <c r="X906" s="178"/>
      <c r="Y906" s="178"/>
      <c r="Z906" s="178"/>
      <c r="AA906" s="178">
        <f>+Q906</f>
        <v>0</v>
      </c>
      <c r="AB906" s="178"/>
      <c r="AC906" s="178"/>
      <c r="AD906" s="178"/>
    </row>
    <row r="907" spans="1:30" s="118" customFormat="1" ht="20.25" hidden="1" customHeight="1" x14ac:dyDescent="0.25">
      <c r="A907" s="186" t="s">
        <v>350</v>
      </c>
      <c r="B907" s="186"/>
      <c r="C907" s="186"/>
      <c r="D907" s="202" t="s">
        <v>396</v>
      </c>
      <c r="E907" s="202" t="s">
        <v>397</v>
      </c>
      <c r="F907" s="204">
        <f t="shared" si="639"/>
        <v>10900</v>
      </c>
      <c r="G907" s="204">
        <f t="shared" si="640"/>
        <v>0</v>
      </c>
      <c r="H907" s="205">
        <f t="shared" si="641"/>
        <v>17469</v>
      </c>
      <c r="I907" s="128"/>
      <c r="J907" s="135"/>
      <c r="K907" s="135"/>
      <c r="L907" s="135">
        <v>3237</v>
      </c>
      <c r="M907" s="135"/>
      <c r="N907" s="136"/>
      <c r="O907" s="12" t="s">
        <v>39</v>
      </c>
      <c r="P907" s="131" t="s">
        <v>220</v>
      </c>
      <c r="Q907" s="137">
        <f t="shared" ref="Q907:Y907" si="645">Q908+Q912</f>
        <v>0</v>
      </c>
      <c r="R907" s="137">
        <f t="shared" si="645"/>
        <v>5450</v>
      </c>
      <c r="S907" s="137">
        <f t="shared" si="645"/>
        <v>5450</v>
      </c>
      <c r="T907" s="137">
        <f t="shared" si="645"/>
        <v>0</v>
      </c>
      <c r="U907" s="137">
        <f t="shared" si="645"/>
        <v>0</v>
      </c>
      <c r="V907" s="137">
        <f t="shared" si="645"/>
        <v>0</v>
      </c>
      <c r="W907" s="137">
        <f t="shared" si="645"/>
        <v>0</v>
      </c>
      <c r="X907" s="137">
        <f t="shared" si="645"/>
        <v>0</v>
      </c>
      <c r="Y907" s="137">
        <f t="shared" si="645"/>
        <v>0</v>
      </c>
      <c r="Z907" s="137">
        <f>Z908+Z912</f>
        <v>5449</v>
      </c>
      <c r="AA907" s="137">
        <f t="shared" ref="AA907:AB907" si="646">AA908+AA912</f>
        <v>5960</v>
      </c>
      <c r="AB907" s="137">
        <f t="shared" si="646"/>
        <v>6060</v>
      </c>
      <c r="AC907" s="137"/>
      <c r="AD907" s="137"/>
    </row>
    <row r="908" spans="1:30" s="118" customFormat="1" ht="20.25" hidden="1" customHeight="1" x14ac:dyDescent="0.25">
      <c r="A908" s="186" t="s">
        <v>350</v>
      </c>
      <c r="B908" s="187"/>
      <c r="C908" s="187"/>
      <c r="D908" s="187"/>
      <c r="E908" s="202" t="s">
        <v>397</v>
      </c>
      <c r="F908" s="204">
        <f t="shared" si="639"/>
        <v>10900</v>
      </c>
      <c r="G908" s="204">
        <f t="shared" si="640"/>
        <v>0</v>
      </c>
      <c r="H908" s="205">
        <f t="shared" si="641"/>
        <v>17289</v>
      </c>
      <c r="I908" s="128"/>
      <c r="J908" s="135"/>
      <c r="K908" s="135"/>
      <c r="L908" s="135"/>
      <c r="M908" s="198">
        <v>32372</v>
      </c>
      <c r="N908" s="199"/>
      <c r="O908" s="200" t="s">
        <v>39</v>
      </c>
      <c r="P908" s="199" t="s">
        <v>221</v>
      </c>
      <c r="Q908" s="201">
        <f>+Q909+Q910+Q911</f>
        <v>0</v>
      </c>
      <c r="R908" s="201">
        <f t="shared" ref="R908:AB908" si="647">+R909+R910+R911</f>
        <v>5450</v>
      </c>
      <c r="S908" s="201">
        <f t="shared" si="647"/>
        <v>5450</v>
      </c>
      <c r="T908" s="201">
        <f t="shared" si="647"/>
        <v>0</v>
      </c>
      <c r="U908" s="201">
        <f t="shared" si="647"/>
        <v>0</v>
      </c>
      <c r="V908" s="201">
        <f t="shared" si="647"/>
        <v>0</v>
      </c>
      <c r="W908" s="201">
        <f t="shared" si="647"/>
        <v>0</v>
      </c>
      <c r="X908" s="201">
        <f t="shared" si="647"/>
        <v>0</v>
      </c>
      <c r="Y908" s="201">
        <f t="shared" si="647"/>
        <v>0</v>
      </c>
      <c r="Z908" s="201">
        <f t="shared" si="647"/>
        <v>5389</v>
      </c>
      <c r="AA908" s="201">
        <f t="shared" si="647"/>
        <v>5900</v>
      </c>
      <c r="AB908" s="201">
        <f t="shared" si="647"/>
        <v>6000</v>
      </c>
      <c r="AC908" s="201"/>
      <c r="AD908" s="201"/>
    </row>
    <row r="909" spans="1:30" s="118" customFormat="1" ht="20.25" hidden="1" customHeight="1" x14ac:dyDescent="0.25">
      <c r="A909" s="186" t="s">
        <v>350</v>
      </c>
      <c r="B909" s="186"/>
      <c r="C909" s="186"/>
      <c r="D909" s="186"/>
      <c r="E909" s="186"/>
      <c r="F909" s="204">
        <f t="shared" si="639"/>
        <v>4720</v>
      </c>
      <c r="G909" s="204">
        <f t="shared" si="640"/>
        <v>0</v>
      </c>
      <c r="H909" s="205">
        <f t="shared" si="641"/>
        <v>2359</v>
      </c>
      <c r="I909" s="128"/>
      <c r="J909" s="135"/>
      <c r="K909" s="135"/>
      <c r="L909" s="135"/>
      <c r="M909" s="11"/>
      <c r="N909" s="175">
        <v>323720</v>
      </c>
      <c r="O909" s="176" t="s">
        <v>39</v>
      </c>
      <c r="P909" s="177" t="s">
        <v>221</v>
      </c>
      <c r="Q909" s="178">
        <v>0</v>
      </c>
      <c r="R909" s="178">
        <f>S909-Q909</f>
        <v>2360</v>
      </c>
      <c r="S909" s="178">
        <f>360+2000</f>
        <v>2360</v>
      </c>
      <c r="T909" s="178"/>
      <c r="U909" s="178"/>
      <c r="V909" s="178"/>
      <c r="W909" s="178"/>
      <c r="X909" s="178"/>
      <c r="Y909" s="178"/>
      <c r="Z909" s="178">
        <v>2359</v>
      </c>
      <c r="AA909" s="178">
        <f t="shared" ref="AA909" si="648">+Q909</f>
        <v>0</v>
      </c>
      <c r="AB909" s="178">
        <v>0</v>
      </c>
      <c r="AC909" s="178"/>
      <c r="AD909" s="178"/>
    </row>
    <row r="910" spans="1:30" s="118" customFormat="1" ht="20.25" hidden="1" customHeight="1" x14ac:dyDescent="0.25">
      <c r="A910" s="186" t="s">
        <v>350</v>
      </c>
      <c r="B910" s="186"/>
      <c r="C910" s="186"/>
      <c r="D910" s="186"/>
      <c r="E910" s="186"/>
      <c r="F910" s="204">
        <f t="shared" si="639"/>
        <v>120</v>
      </c>
      <c r="G910" s="204">
        <f t="shared" si="640"/>
        <v>0</v>
      </c>
      <c r="H910" s="205">
        <f t="shared" si="641"/>
        <v>0</v>
      </c>
      <c r="I910" s="128"/>
      <c r="J910" s="135"/>
      <c r="K910" s="135"/>
      <c r="L910" s="135"/>
      <c r="M910" s="11"/>
      <c r="N910" s="175">
        <v>323730</v>
      </c>
      <c r="O910" s="176" t="s">
        <v>39</v>
      </c>
      <c r="P910" s="251" t="s">
        <v>222</v>
      </c>
      <c r="Q910" s="178">
        <v>0</v>
      </c>
      <c r="R910" s="178">
        <f t="shared" ref="R910:R911" si="649">S910-Q910</f>
        <v>60</v>
      </c>
      <c r="S910" s="178">
        <v>60</v>
      </c>
      <c r="T910" s="178"/>
      <c r="U910" s="178"/>
      <c r="V910" s="178"/>
      <c r="W910" s="178"/>
      <c r="X910" s="178"/>
      <c r="Y910" s="178"/>
      <c r="Z910" s="178">
        <v>0</v>
      </c>
      <c r="AA910" s="178">
        <v>0</v>
      </c>
      <c r="AB910" s="178">
        <v>0</v>
      </c>
      <c r="AC910" s="178"/>
      <c r="AD910" s="178"/>
    </row>
    <row r="911" spans="1:30" s="118" customFormat="1" ht="20.25" hidden="1" customHeight="1" x14ac:dyDescent="0.25">
      <c r="A911" s="186" t="s">
        <v>350</v>
      </c>
      <c r="B911" s="186"/>
      <c r="C911" s="186"/>
      <c r="D911" s="186"/>
      <c r="E911" s="186"/>
      <c r="F911" s="204">
        <f t="shared" si="639"/>
        <v>6060</v>
      </c>
      <c r="G911" s="204">
        <f t="shared" si="640"/>
        <v>0</v>
      </c>
      <c r="H911" s="205">
        <f t="shared" si="641"/>
        <v>14930</v>
      </c>
      <c r="I911" s="128"/>
      <c r="J911" s="135"/>
      <c r="K911" s="135"/>
      <c r="L911" s="135"/>
      <c r="M911" s="11"/>
      <c r="N911" s="175">
        <v>323790</v>
      </c>
      <c r="O911" s="176" t="s">
        <v>39</v>
      </c>
      <c r="P911" s="177" t="s">
        <v>223</v>
      </c>
      <c r="Q911" s="178">
        <v>0</v>
      </c>
      <c r="R911" s="178">
        <f t="shared" si="649"/>
        <v>3030</v>
      </c>
      <c r="S911" s="178">
        <f>1470+230+1330</f>
        <v>3030</v>
      </c>
      <c r="T911" s="178"/>
      <c r="U911" s="178"/>
      <c r="V911" s="178"/>
      <c r="W911" s="178"/>
      <c r="X911" s="178"/>
      <c r="Y911" s="178"/>
      <c r="Z911" s="178">
        <v>3030</v>
      </c>
      <c r="AA911" s="178">
        <v>5900</v>
      </c>
      <c r="AB911" s="178">
        <v>6000</v>
      </c>
      <c r="AC911" s="178"/>
      <c r="AD911" s="178"/>
    </row>
    <row r="912" spans="1:30" s="118" customFormat="1" ht="20.25" hidden="1" customHeight="1" x14ac:dyDescent="0.25">
      <c r="A912" s="186" t="s">
        <v>350</v>
      </c>
      <c r="B912" s="187"/>
      <c r="C912" s="187"/>
      <c r="D912" s="187"/>
      <c r="E912" s="202" t="s">
        <v>397</v>
      </c>
      <c r="F912" s="204">
        <f t="shared" si="593"/>
        <v>0</v>
      </c>
      <c r="G912" s="204">
        <f t="shared" si="594"/>
        <v>0</v>
      </c>
      <c r="H912" s="205">
        <f t="shared" si="595"/>
        <v>180</v>
      </c>
      <c r="I912" s="128"/>
      <c r="J912" s="135"/>
      <c r="K912" s="135"/>
      <c r="L912" s="135"/>
      <c r="M912" s="198">
        <v>32373</v>
      </c>
      <c r="N912" s="199"/>
      <c r="O912" s="200" t="s">
        <v>39</v>
      </c>
      <c r="P912" s="199" t="s">
        <v>222</v>
      </c>
      <c r="Q912" s="201">
        <f>+Q913</f>
        <v>0</v>
      </c>
      <c r="R912" s="201">
        <f t="shared" ref="R912:AB912" si="650">+R913</f>
        <v>0</v>
      </c>
      <c r="S912" s="201">
        <f t="shared" si="650"/>
        <v>0</v>
      </c>
      <c r="T912" s="201">
        <f t="shared" si="650"/>
        <v>0</v>
      </c>
      <c r="U912" s="201">
        <f t="shared" si="650"/>
        <v>0</v>
      </c>
      <c r="V912" s="201">
        <f t="shared" si="650"/>
        <v>0</v>
      </c>
      <c r="W912" s="201">
        <f t="shared" si="650"/>
        <v>0</v>
      </c>
      <c r="X912" s="201">
        <f t="shared" si="650"/>
        <v>0</v>
      </c>
      <c r="Y912" s="201">
        <f t="shared" si="650"/>
        <v>0</v>
      </c>
      <c r="Z912" s="201">
        <f t="shared" si="650"/>
        <v>60</v>
      </c>
      <c r="AA912" s="201">
        <f t="shared" si="650"/>
        <v>60</v>
      </c>
      <c r="AB912" s="201">
        <f t="shared" si="650"/>
        <v>60</v>
      </c>
      <c r="AC912" s="201"/>
      <c r="AD912" s="201"/>
    </row>
    <row r="913" spans="1:30" s="118" customFormat="1" ht="20.25" hidden="1" customHeight="1" x14ac:dyDescent="0.25">
      <c r="A913" s="186" t="s">
        <v>350</v>
      </c>
      <c r="B913" s="186"/>
      <c r="C913" s="186"/>
      <c r="D913" s="186"/>
      <c r="E913" s="186"/>
      <c r="F913" s="204">
        <f t="shared" si="593"/>
        <v>0</v>
      </c>
      <c r="G913" s="204">
        <f t="shared" si="594"/>
        <v>0</v>
      </c>
      <c r="H913" s="205">
        <f t="shared" si="595"/>
        <v>180</v>
      </c>
      <c r="I913" s="128"/>
      <c r="J913" s="135"/>
      <c r="K913" s="135"/>
      <c r="L913" s="135"/>
      <c r="M913" s="11"/>
      <c r="N913" s="175">
        <v>323730</v>
      </c>
      <c r="O913" s="176" t="s">
        <v>39</v>
      </c>
      <c r="P913" s="177" t="s">
        <v>222</v>
      </c>
      <c r="Q913" s="178"/>
      <c r="R913" s="178"/>
      <c r="S913" s="178"/>
      <c r="T913" s="178"/>
      <c r="U913" s="178"/>
      <c r="V913" s="178"/>
      <c r="W913" s="178"/>
      <c r="X913" s="178"/>
      <c r="Y913" s="178"/>
      <c r="Z913" s="178">
        <v>60</v>
      </c>
      <c r="AA913" s="178">
        <v>60</v>
      </c>
      <c r="AB913" s="178">
        <v>60</v>
      </c>
      <c r="AC913" s="178"/>
      <c r="AD913" s="178"/>
    </row>
    <row r="914" spans="1:30" s="118" customFormat="1" ht="21" hidden="1" customHeight="1" x14ac:dyDescent="0.25">
      <c r="A914" s="186" t="s">
        <v>350</v>
      </c>
      <c r="B914" s="186"/>
      <c r="C914" s="186"/>
      <c r="D914" s="202" t="s">
        <v>396</v>
      </c>
      <c r="E914" s="202" t="s">
        <v>397</v>
      </c>
      <c r="F914" s="204">
        <f>+Q914+R914+S914</f>
        <v>17030</v>
      </c>
      <c r="G914" s="204">
        <f>+T914+U914+V914+W914+X914+Y914</f>
        <v>0</v>
      </c>
      <c r="H914" s="205">
        <f>+Z914+AA914+AB914+AC914+AD914</f>
        <v>25615</v>
      </c>
      <c r="I914" s="128"/>
      <c r="J914" s="135"/>
      <c r="K914" s="135"/>
      <c r="L914" s="135">
        <v>3239</v>
      </c>
      <c r="M914" s="135"/>
      <c r="N914" s="136"/>
      <c r="O914" s="12" t="s">
        <v>39</v>
      </c>
      <c r="P914" s="131" t="s">
        <v>226</v>
      </c>
      <c r="Q914" s="137">
        <f t="shared" ref="Q914:Y914" si="651">+Q915+Q917</f>
        <v>0</v>
      </c>
      <c r="R914" s="137">
        <f t="shared" si="651"/>
        <v>8515</v>
      </c>
      <c r="S914" s="137">
        <f t="shared" si="651"/>
        <v>8515</v>
      </c>
      <c r="T914" s="137">
        <f t="shared" si="651"/>
        <v>0</v>
      </c>
      <c r="U914" s="137">
        <f t="shared" si="651"/>
        <v>0</v>
      </c>
      <c r="V914" s="137">
        <f t="shared" si="651"/>
        <v>0</v>
      </c>
      <c r="W914" s="137">
        <f t="shared" si="651"/>
        <v>0</v>
      </c>
      <c r="X914" s="137">
        <f t="shared" si="651"/>
        <v>0</v>
      </c>
      <c r="Y914" s="137">
        <f t="shared" si="651"/>
        <v>0</v>
      </c>
      <c r="Z914" s="137">
        <f>+Z915+Z917</f>
        <v>8515</v>
      </c>
      <c r="AA914" s="137">
        <f t="shared" ref="AA914:AB914" si="652">+AA915+AA917</f>
        <v>8600</v>
      </c>
      <c r="AB914" s="137">
        <f t="shared" si="652"/>
        <v>8500</v>
      </c>
      <c r="AC914" s="137"/>
      <c r="AD914" s="137"/>
    </row>
    <row r="915" spans="1:30" s="118" customFormat="1" ht="20.25" hidden="1" customHeight="1" x14ac:dyDescent="0.25">
      <c r="A915" s="186" t="s">
        <v>350</v>
      </c>
      <c r="B915" s="187"/>
      <c r="C915" s="187"/>
      <c r="D915" s="187"/>
      <c r="E915" s="202" t="s">
        <v>397</v>
      </c>
      <c r="F915" s="204">
        <f>+Q915+R915+S915</f>
        <v>17030</v>
      </c>
      <c r="G915" s="204">
        <f>+T915+U915+V915+W915+X915+Y915</f>
        <v>0</v>
      </c>
      <c r="H915" s="205">
        <f>+Z915+AA915+AB915+AC915+AD915</f>
        <v>25615</v>
      </c>
      <c r="I915" s="128"/>
      <c r="J915" s="135"/>
      <c r="K915" s="135"/>
      <c r="L915" s="135"/>
      <c r="M915" s="198">
        <v>32391</v>
      </c>
      <c r="N915" s="199"/>
      <c r="O915" s="200" t="s">
        <v>39</v>
      </c>
      <c r="P915" s="199" t="s">
        <v>227</v>
      </c>
      <c r="Q915" s="201">
        <f>+Q916</f>
        <v>0</v>
      </c>
      <c r="R915" s="201">
        <f t="shared" ref="R915:AB915" si="653">+R916</f>
        <v>8515</v>
      </c>
      <c r="S915" s="201">
        <f t="shared" si="653"/>
        <v>8515</v>
      </c>
      <c r="T915" s="201">
        <f t="shared" si="653"/>
        <v>0</v>
      </c>
      <c r="U915" s="201">
        <f t="shared" si="653"/>
        <v>0</v>
      </c>
      <c r="V915" s="201">
        <f t="shared" si="653"/>
        <v>0</v>
      </c>
      <c r="W915" s="201">
        <f t="shared" si="653"/>
        <v>0</v>
      </c>
      <c r="X915" s="201">
        <f t="shared" si="653"/>
        <v>0</v>
      </c>
      <c r="Y915" s="201">
        <f t="shared" si="653"/>
        <v>0</v>
      </c>
      <c r="Z915" s="201">
        <f t="shared" si="653"/>
        <v>8515</v>
      </c>
      <c r="AA915" s="201">
        <f t="shared" si="653"/>
        <v>8600</v>
      </c>
      <c r="AB915" s="201">
        <f t="shared" si="653"/>
        <v>8500</v>
      </c>
      <c r="AC915" s="201"/>
      <c r="AD915" s="201"/>
    </row>
    <row r="916" spans="1:30" s="118" customFormat="1" ht="20.25" hidden="1" customHeight="1" x14ac:dyDescent="0.25">
      <c r="A916" s="186" t="s">
        <v>350</v>
      </c>
      <c r="B916" s="186"/>
      <c r="C916" s="186"/>
      <c r="D916" s="186"/>
      <c r="E916" s="186"/>
      <c r="F916" s="204">
        <f>+Q916+R916+S916</f>
        <v>17030</v>
      </c>
      <c r="G916" s="204">
        <f>+T916+U916+V916+W916+X916+Y916</f>
        <v>0</v>
      </c>
      <c r="H916" s="205">
        <f>+Z916+AA916+AB916+AC916+AD916</f>
        <v>25615</v>
      </c>
      <c r="I916" s="128"/>
      <c r="J916" s="135"/>
      <c r="K916" s="135"/>
      <c r="L916" s="135"/>
      <c r="M916" s="11"/>
      <c r="N916" s="175">
        <v>323910</v>
      </c>
      <c r="O916" s="176" t="s">
        <v>39</v>
      </c>
      <c r="P916" s="177" t="s">
        <v>227</v>
      </c>
      <c r="Q916" s="178">
        <v>0</v>
      </c>
      <c r="R916" s="178">
        <f>S916-Q916</f>
        <v>8515</v>
      </c>
      <c r="S916" s="178">
        <f>5305+540+2670</f>
        <v>8515</v>
      </c>
      <c r="T916" s="178"/>
      <c r="U916" s="178"/>
      <c r="V916" s="178"/>
      <c r="W916" s="178"/>
      <c r="X916" s="178"/>
      <c r="Y916" s="178"/>
      <c r="Z916" s="178">
        <v>8515</v>
      </c>
      <c r="AA916" s="178">
        <v>8600</v>
      </c>
      <c r="AB916" s="178">
        <v>8500</v>
      </c>
      <c r="AC916" s="178"/>
      <c r="AD916" s="178"/>
    </row>
    <row r="917" spans="1:30" s="118" customFormat="1" ht="20.25" hidden="1" customHeight="1" x14ac:dyDescent="0.25">
      <c r="A917" s="186" t="s">
        <v>350</v>
      </c>
      <c r="B917" s="187"/>
      <c r="C917" s="187"/>
      <c r="D917" s="187"/>
      <c r="E917" s="202" t="s">
        <v>397</v>
      </c>
      <c r="F917" s="204">
        <f t="shared" si="593"/>
        <v>0</v>
      </c>
      <c r="G917" s="204">
        <f t="shared" si="594"/>
        <v>0</v>
      </c>
      <c r="H917" s="205">
        <f t="shared" si="595"/>
        <v>0</v>
      </c>
      <c r="I917" s="128"/>
      <c r="J917" s="135"/>
      <c r="K917" s="135"/>
      <c r="L917" s="135"/>
      <c r="M917" s="198">
        <v>32395</v>
      </c>
      <c r="N917" s="199"/>
      <c r="O917" s="200" t="s">
        <v>39</v>
      </c>
      <c r="P917" s="199" t="s">
        <v>230</v>
      </c>
      <c r="Q917" s="201">
        <f>Q918</f>
        <v>0</v>
      </c>
      <c r="R917" s="201">
        <f t="shared" ref="R917:AB917" si="654">R918</f>
        <v>0</v>
      </c>
      <c r="S917" s="201">
        <f t="shared" si="654"/>
        <v>0</v>
      </c>
      <c r="T917" s="201">
        <f t="shared" si="654"/>
        <v>0</v>
      </c>
      <c r="U917" s="201">
        <f t="shared" si="654"/>
        <v>0</v>
      </c>
      <c r="V917" s="201">
        <f t="shared" si="654"/>
        <v>0</v>
      </c>
      <c r="W917" s="201">
        <f t="shared" si="654"/>
        <v>0</v>
      </c>
      <c r="X917" s="201">
        <f t="shared" si="654"/>
        <v>0</v>
      </c>
      <c r="Y917" s="201">
        <f t="shared" si="654"/>
        <v>0</v>
      </c>
      <c r="Z917" s="201">
        <f>Z918</f>
        <v>0</v>
      </c>
      <c r="AA917" s="201">
        <f t="shared" si="654"/>
        <v>0</v>
      </c>
      <c r="AB917" s="201">
        <f t="shared" si="654"/>
        <v>0</v>
      </c>
      <c r="AC917" s="201"/>
      <c r="AD917" s="201"/>
    </row>
    <row r="918" spans="1:30" s="118" customFormat="1" ht="20.25" hidden="1" customHeight="1" x14ac:dyDescent="0.25">
      <c r="A918" s="186" t="s">
        <v>350</v>
      </c>
      <c r="B918" s="186"/>
      <c r="C918" s="186"/>
      <c r="D918" s="186"/>
      <c r="E918" s="186"/>
      <c r="F918" s="204">
        <f t="shared" si="593"/>
        <v>0</v>
      </c>
      <c r="G918" s="204">
        <f t="shared" si="594"/>
        <v>0</v>
      </c>
      <c r="H918" s="205">
        <f t="shared" si="595"/>
        <v>0</v>
      </c>
      <c r="I918" s="128"/>
      <c r="J918" s="135"/>
      <c r="K918" s="135"/>
      <c r="L918" s="135"/>
      <c r="M918" s="11"/>
      <c r="N918" s="175">
        <v>323950</v>
      </c>
      <c r="O918" s="176" t="s">
        <v>39</v>
      </c>
      <c r="P918" s="177" t="s">
        <v>230</v>
      </c>
      <c r="Q918" s="178">
        <v>0</v>
      </c>
      <c r="R918" s="178">
        <f>S918-Q918</f>
        <v>0</v>
      </c>
      <c r="S918" s="178">
        <v>0</v>
      </c>
      <c r="T918" s="178"/>
      <c r="U918" s="178"/>
      <c r="V918" s="178"/>
      <c r="W918" s="178"/>
      <c r="X918" s="178"/>
      <c r="Y918" s="178"/>
      <c r="Z918" s="178">
        <v>0</v>
      </c>
      <c r="AA918" s="178">
        <f>+Q918</f>
        <v>0</v>
      </c>
      <c r="AB918" s="178">
        <v>0</v>
      </c>
      <c r="AC918" s="178"/>
      <c r="AD918" s="178"/>
    </row>
    <row r="919" spans="1:30" s="218" customFormat="1" ht="20.25" hidden="1" customHeight="1" x14ac:dyDescent="0.25">
      <c r="A919" s="186" t="s">
        <v>350</v>
      </c>
      <c r="B919" s="192"/>
      <c r="C919" s="219" t="s">
        <v>393</v>
      </c>
      <c r="D919" s="219" t="s">
        <v>396</v>
      </c>
      <c r="E919" s="219" t="s">
        <v>397</v>
      </c>
      <c r="F919" s="211">
        <f t="shared" ref="F919:F979" si="655">+Q919+R919+S919</f>
        <v>6500</v>
      </c>
      <c r="G919" s="211">
        <f t="shared" ref="G919:G979" si="656">+T919+U919+V919+W919+X919+Y919</f>
        <v>0</v>
      </c>
      <c r="H919" s="212">
        <f t="shared" ref="H919:H979" si="657">+Z919+AA919+AB919+AC919+AD919</f>
        <v>6850</v>
      </c>
      <c r="I919" s="213"/>
      <c r="J919" s="214"/>
      <c r="K919" s="214">
        <v>329</v>
      </c>
      <c r="L919" s="214"/>
      <c r="M919" s="214"/>
      <c r="N919" s="215"/>
      <c r="O919" s="220" t="s">
        <v>39</v>
      </c>
      <c r="P919" s="216" t="s">
        <v>239</v>
      </c>
      <c r="Q919" s="217">
        <f>+Q920</f>
        <v>0</v>
      </c>
      <c r="R919" s="217">
        <f t="shared" ref="R919:AB919" si="658">+R920</f>
        <v>3250</v>
      </c>
      <c r="S919" s="217">
        <f t="shared" si="658"/>
        <v>3250</v>
      </c>
      <c r="T919" s="217">
        <f t="shared" si="658"/>
        <v>0</v>
      </c>
      <c r="U919" s="217">
        <f t="shared" si="658"/>
        <v>0</v>
      </c>
      <c r="V919" s="217">
        <f t="shared" si="658"/>
        <v>0</v>
      </c>
      <c r="W919" s="217">
        <f t="shared" si="658"/>
        <v>0</v>
      </c>
      <c r="X919" s="217">
        <f t="shared" si="658"/>
        <v>0</v>
      </c>
      <c r="Y919" s="217">
        <f t="shared" si="658"/>
        <v>0</v>
      </c>
      <c r="Z919" s="217">
        <f t="shared" si="658"/>
        <v>3250</v>
      </c>
      <c r="AA919" s="217">
        <f t="shared" si="658"/>
        <v>1800</v>
      </c>
      <c r="AB919" s="217">
        <f t="shared" si="658"/>
        <v>1800</v>
      </c>
      <c r="AC919" s="217"/>
      <c r="AD919" s="217"/>
    </row>
    <row r="920" spans="1:30" s="118" customFormat="1" ht="20.25" hidden="1" customHeight="1" x14ac:dyDescent="0.25">
      <c r="A920" s="186" t="s">
        <v>350</v>
      </c>
      <c r="B920" s="186"/>
      <c r="C920" s="186"/>
      <c r="D920" s="202" t="s">
        <v>396</v>
      </c>
      <c r="E920" s="202" t="s">
        <v>397</v>
      </c>
      <c r="F920" s="204">
        <f t="shared" si="655"/>
        <v>6500</v>
      </c>
      <c r="G920" s="204">
        <f t="shared" si="656"/>
        <v>0</v>
      </c>
      <c r="H920" s="205">
        <f t="shared" si="657"/>
        <v>6850</v>
      </c>
      <c r="I920" s="128"/>
      <c r="J920" s="135"/>
      <c r="K920" s="135"/>
      <c r="L920" s="135">
        <v>3293</v>
      </c>
      <c r="M920" s="135"/>
      <c r="N920" s="136"/>
      <c r="O920" s="12" t="s">
        <v>39</v>
      </c>
      <c r="P920" s="131" t="s">
        <v>246</v>
      </c>
      <c r="Q920" s="137">
        <f t="shared" ref="Q920:AB920" si="659">Q921</f>
        <v>0</v>
      </c>
      <c r="R920" s="137">
        <f t="shared" si="659"/>
        <v>3250</v>
      </c>
      <c r="S920" s="137">
        <f t="shared" si="659"/>
        <v>3250</v>
      </c>
      <c r="T920" s="137">
        <f t="shared" si="659"/>
        <v>0</v>
      </c>
      <c r="U920" s="137">
        <f t="shared" si="659"/>
        <v>0</v>
      </c>
      <c r="V920" s="137">
        <f t="shared" si="659"/>
        <v>0</v>
      </c>
      <c r="W920" s="137">
        <f t="shared" si="659"/>
        <v>0</v>
      </c>
      <c r="X920" s="137">
        <f t="shared" si="659"/>
        <v>0</v>
      </c>
      <c r="Y920" s="137">
        <f t="shared" si="659"/>
        <v>0</v>
      </c>
      <c r="Z920" s="137">
        <f t="shared" si="659"/>
        <v>3250</v>
      </c>
      <c r="AA920" s="137">
        <f t="shared" si="659"/>
        <v>1800</v>
      </c>
      <c r="AB920" s="137">
        <f t="shared" si="659"/>
        <v>1800</v>
      </c>
      <c r="AC920" s="137"/>
      <c r="AD920" s="137"/>
    </row>
    <row r="921" spans="1:30" s="118" customFormat="1" ht="20.25" hidden="1" customHeight="1" x14ac:dyDescent="0.25">
      <c r="A921" s="187" t="s">
        <v>350</v>
      </c>
      <c r="B921" s="187"/>
      <c r="C921" s="187"/>
      <c r="D921" s="187"/>
      <c r="E921" s="202" t="s">
        <v>397</v>
      </c>
      <c r="F921" s="204">
        <f t="shared" si="655"/>
        <v>6500</v>
      </c>
      <c r="G921" s="204">
        <f t="shared" si="656"/>
        <v>0</v>
      </c>
      <c r="H921" s="205">
        <f t="shared" si="657"/>
        <v>6850</v>
      </c>
      <c r="I921" s="128"/>
      <c r="J921" s="135"/>
      <c r="K921" s="135"/>
      <c r="L921" s="135"/>
      <c r="M921" s="198">
        <v>32931</v>
      </c>
      <c r="N921" s="199"/>
      <c r="O921" s="200" t="s">
        <v>39</v>
      </c>
      <c r="P921" s="199" t="s">
        <v>246</v>
      </c>
      <c r="Q921" s="201">
        <f>+Q922</f>
        <v>0</v>
      </c>
      <c r="R921" s="201">
        <f t="shared" ref="R921:AB921" si="660">+R922</f>
        <v>3250</v>
      </c>
      <c r="S921" s="201">
        <f t="shared" si="660"/>
        <v>3250</v>
      </c>
      <c r="T921" s="201">
        <f t="shared" si="660"/>
        <v>0</v>
      </c>
      <c r="U921" s="201">
        <f t="shared" si="660"/>
        <v>0</v>
      </c>
      <c r="V921" s="201">
        <f t="shared" si="660"/>
        <v>0</v>
      </c>
      <c r="W921" s="201">
        <f t="shared" si="660"/>
        <v>0</v>
      </c>
      <c r="X921" s="201">
        <f t="shared" si="660"/>
        <v>0</v>
      </c>
      <c r="Y921" s="201">
        <f t="shared" si="660"/>
        <v>0</v>
      </c>
      <c r="Z921" s="201">
        <f t="shared" si="660"/>
        <v>3250</v>
      </c>
      <c r="AA921" s="201">
        <f t="shared" si="660"/>
        <v>1800</v>
      </c>
      <c r="AB921" s="201">
        <f t="shared" si="660"/>
        <v>1800</v>
      </c>
      <c r="AC921" s="201"/>
      <c r="AD921" s="201"/>
    </row>
    <row r="922" spans="1:30" s="118" customFormat="1" ht="20.25" hidden="1" customHeight="1" x14ac:dyDescent="0.25">
      <c r="A922" s="186" t="s">
        <v>350</v>
      </c>
      <c r="B922" s="186"/>
      <c r="C922" s="186"/>
      <c r="D922" s="186"/>
      <c r="E922" s="186"/>
      <c r="F922" s="204">
        <f t="shared" si="655"/>
        <v>6500</v>
      </c>
      <c r="G922" s="204">
        <f t="shared" si="656"/>
        <v>0</v>
      </c>
      <c r="H922" s="205">
        <f t="shared" si="657"/>
        <v>6850</v>
      </c>
      <c r="I922" s="128"/>
      <c r="J922" s="135"/>
      <c r="K922" s="135"/>
      <c r="L922" s="135"/>
      <c r="M922" s="11"/>
      <c r="N922" s="175">
        <v>329310</v>
      </c>
      <c r="O922" s="176" t="s">
        <v>39</v>
      </c>
      <c r="P922" s="177" t="s">
        <v>246</v>
      </c>
      <c r="Q922" s="178">
        <v>0</v>
      </c>
      <c r="R922" s="178">
        <f>S922-Q922</f>
        <v>3250</v>
      </c>
      <c r="S922" s="178">
        <f>90+3160</f>
        <v>3250</v>
      </c>
      <c r="T922" s="178"/>
      <c r="U922" s="178"/>
      <c r="V922" s="178"/>
      <c r="W922" s="178"/>
      <c r="X922" s="178"/>
      <c r="Y922" s="178"/>
      <c r="Z922" s="178">
        <v>3250</v>
      </c>
      <c r="AA922" s="178">
        <v>1800</v>
      </c>
      <c r="AB922" s="178">
        <v>1800</v>
      </c>
      <c r="AC922" s="178"/>
      <c r="AD922" s="178"/>
    </row>
    <row r="923" spans="1:30" s="118" customFormat="1" ht="30" hidden="1" customHeight="1" x14ac:dyDescent="0.25">
      <c r="A923" s="186" t="s">
        <v>350</v>
      </c>
      <c r="B923" s="202" t="s">
        <v>362</v>
      </c>
      <c r="C923" s="202" t="s">
        <v>393</v>
      </c>
      <c r="D923" s="202" t="s">
        <v>396</v>
      </c>
      <c r="E923" s="202" t="s">
        <v>397</v>
      </c>
      <c r="F923" s="204">
        <f t="shared" si="655"/>
        <v>0</v>
      </c>
      <c r="G923" s="204">
        <f t="shared" si="656"/>
        <v>0</v>
      </c>
      <c r="H923" s="205">
        <f t="shared" si="657"/>
        <v>0</v>
      </c>
      <c r="I923" s="321" t="s">
        <v>112</v>
      </c>
      <c r="J923" s="322"/>
      <c r="K923" s="322"/>
      <c r="L923" s="322"/>
      <c r="M923" s="322"/>
      <c r="N923" s="322"/>
      <c r="O923" s="323"/>
      <c r="P923" s="115" t="s">
        <v>113</v>
      </c>
      <c r="Q923" s="116">
        <f>+Q924</f>
        <v>0</v>
      </c>
      <c r="R923" s="116">
        <f t="shared" ref="R923:AD924" si="661">+R924</f>
        <v>0</v>
      </c>
      <c r="S923" s="116">
        <f t="shared" si="661"/>
        <v>0</v>
      </c>
      <c r="T923" s="116">
        <f t="shared" si="661"/>
        <v>0</v>
      </c>
      <c r="U923" s="116">
        <f t="shared" si="661"/>
        <v>0</v>
      </c>
      <c r="V923" s="116">
        <f t="shared" si="661"/>
        <v>0</v>
      </c>
      <c r="W923" s="116">
        <f t="shared" si="661"/>
        <v>0</v>
      </c>
      <c r="X923" s="116">
        <f t="shared" si="661"/>
        <v>0</v>
      </c>
      <c r="Y923" s="116">
        <f t="shared" si="661"/>
        <v>0</v>
      </c>
      <c r="Z923" s="241">
        <f t="shared" si="661"/>
        <v>0</v>
      </c>
      <c r="AA923" s="241">
        <f t="shared" si="661"/>
        <v>0</v>
      </c>
      <c r="AB923" s="116">
        <f>+AB925</f>
        <v>0</v>
      </c>
      <c r="AC923" s="116">
        <f>+AC925</f>
        <v>0</v>
      </c>
      <c r="AD923" s="116">
        <f>+AD925</f>
        <v>0</v>
      </c>
    </row>
    <row r="924" spans="1:30" s="197" customFormat="1" ht="21.75" hidden="1" customHeight="1" x14ac:dyDescent="0.25">
      <c r="A924" s="192" t="s">
        <v>350</v>
      </c>
      <c r="B924" s="192"/>
      <c r="C924" s="202" t="s">
        <v>393</v>
      </c>
      <c r="D924" s="202" t="s">
        <v>396</v>
      </c>
      <c r="E924" s="202" t="s">
        <v>397</v>
      </c>
      <c r="F924" s="204">
        <f t="shared" si="655"/>
        <v>0</v>
      </c>
      <c r="G924" s="204">
        <f t="shared" si="656"/>
        <v>0</v>
      </c>
      <c r="H924" s="205">
        <f t="shared" si="657"/>
        <v>0</v>
      </c>
      <c r="I924" s="193"/>
      <c r="J924" s="193"/>
      <c r="K924" s="193"/>
      <c r="L924" s="193"/>
      <c r="M924" s="193"/>
      <c r="N924" s="193" t="str">
        <f>+O924</f>
        <v>5.5.</v>
      </c>
      <c r="O924" s="194" t="s">
        <v>39</v>
      </c>
      <c r="P924" s="195" t="s">
        <v>19</v>
      </c>
      <c r="Q924" s="196">
        <f>+Q925</f>
        <v>0</v>
      </c>
      <c r="R924" s="196">
        <f t="shared" si="661"/>
        <v>0</v>
      </c>
      <c r="S924" s="196">
        <f t="shared" si="661"/>
        <v>0</v>
      </c>
      <c r="T924" s="196">
        <f t="shared" si="661"/>
        <v>0</v>
      </c>
      <c r="U924" s="196">
        <f t="shared" si="661"/>
        <v>0</v>
      </c>
      <c r="V924" s="196">
        <f t="shared" si="661"/>
        <v>0</v>
      </c>
      <c r="W924" s="196">
        <f t="shared" si="661"/>
        <v>0</v>
      </c>
      <c r="X924" s="196">
        <f t="shared" si="661"/>
        <v>0</v>
      </c>
      <c r="Y924" s="196">
        <f t="shared" si="661"/>
        <v>0</v>
      </c>
      <c r="Z924" s="242">
        <f t="shared" si="661"/>
        <v>0</v>
      </c>
      <c r="AA924" s="242">
        <f t="shared" si="661"/>
        <v>0</v>
      </c>
      <c r="AB924" s="196">
        <f t="shared" si="661"/>
        <v>0</v>
      </c>
      <c r="AC924" s="196">
        <f t="shared" si="661"/>
        <v>0</v>
      </c>
      <c r="AD924" s="196">
        <f t="shared" si="661"/>
        <v>0</v>
      </c>
    </row>
    <row r="925" spans="1:30" s="123" customFormat="1" ht="20.25" hidden="1" customHeight="1" x14ac:dyDescent="0.25">
      <c r="A925" s="186" t="s">
        <v>350</v>
      </c>
      <c r="B925" s="202" t="s">
        <v>362</v>
      </c>
      <c r="C925" s="202" t="s">
        <v>393</v>
      </c>
      <c r="D925" s="202" t="s">
        <v>396</v>
      </c>
      <c r="E925" s="202" t="s">
        <v>397</v>
      </c>
      <c r="F925" s="204">
        <f t="shared" si="655"/>
        <v>0</v>
      </c>
      <c r="G925" s="204">
        <f t="shared" si="656"/>
        <v>0</v>
      </c>
      <c r="H925" s="205">
        <f t="shared" si="657"/>
        <v>0</v>
      </c>
      <c r="I925" s="124">
        <v>4</v>
      </c>
      <c r="J925" s="124"/>
      <c r="K925" s="124"/>
      <c r="L925" s="124"/>
      <c r="M925" s="124"/>
      <c r="N925" s="124"/>
      <c r="O925" s="179" t="s">
        <v>39</v>
      </c>
      <c r="P925" s="126" t="s">
        <v>21</v>
      </c>
      <c r="Q925" s="127">
        <f>+Q926+Q927</f>
        <v>0</v>
      </c>
      <c r="R925" s="127">
        <f t="shared" ref="R925:AC925" si="662">+R926+R927</f>
        <v>0</v>
      </c>
      <c r="S925" s="127">
        <f t="shared" si="662"/>
        <v>0</v>
      </c>
      <c r="T925" s="127">
        <f t="shared" si="662"/>
        <v>0</v>
      </c>
      <c r="U925" s="127">
        <f t="shared" si="662"/>
        <v>0</v>
      </c>
      <c r="V925" s="127">
        <f t="shared" si="662"/>
        <v>0</v>
      </c>
      <c r="W925" s="127">
        <f t="shared" si="662"/>
        <v>0</v>
      </c>
      <c r="X925" s="127">
        <f t="shared" si="662"/>
        <v>0</v>
      </c>
      <c r="Y925" s="127">
        <f t="shared" si="662"/>
        <v>0</v>
      </c>
      <c r="Z925" s="243">
        <f t="shared" si="662"/>
        <v>0</v>
      </c>
      <c r="AA925" s="243">
        <f t="shared" si="662"/>
        <v>0</v>
      </c>
      <c r="AB925" s="127">
        <f t="shared" si="662"/>
        <v>0</v>
      </c>
      <c r="AC925" s="127">
        <f t="shared" si="662"/>
        <v>0</v>
      </c>
      <c r="AD925" s="127">
        <f t="shared" ref="AD925" si="663">+AD926+AD927</f>
        <v>0</v>
      </c>
    </row>
    <row r="926" spans="1:30" s="191" customFormat="1" ht="20.25" hidden="1" customHeight="1" x14ac:dyDescent="0.25">
      <c r="A926" s="187" t="s">
        <v>350</v>
      </c>
      <c r="B926" s="202" t="s">
        <v>362</v>
      </c>
      <c r="C926" s="202" t="s">
        <v>393</v>
      </c>
      <c r="D926" s="202" t="s">
        <v>396</v>
      </c>
      <c r="E926" s="202" t="s">
        <v>397</v>
      </c>
      <c r="F926" s="204">
        <f t="shared" si="655"/>
        <v>0</v>
      </c>
      <c r="G926" s="204">
        <f t="shared" si="656"/>
        <v>0</v>
      </c>
      <c r="H926" s="205">
        <f t="shared" si="657"/>
        <v>0</v>
      </c>
      <c r="I926" s="125"/>
      <c r="J926" s="125">
        <v>41</v>
      </c>
      <c r="K926" s="125"/>
      <c r="L926" s="125"/>
      <c r="M926" s="125"/>
      <c r="N926" s="125"/>
      <c r="O926" s="179" t="s">
        <v>39</v>
      </c>
      <c r="P926" s="189" t="s">
        <v>11</v>
      </c>
      <c r="Q926" s="190">
        <v>0</v>
      </c>
      <c r="R926" s="190">
        <v>0</v>
      </c>
      <c r="S926" s="190">
        <v>0</v>
      </c>
      <c r="T926" s="190">
        <v>0</v>
      </c>
      <c r="U926" s="190">
        <v>0</v>
      </c>
      <c r="V926" s="190">
        <v>0</v>
      </c>
      <c r="W926" s="190">
        <v>0</v>
      </c>
      <c r="X926" s="190">
        <v>0</v>
      </c>
      <c r="Y926" s="190">
        <v>0</v>
      </c>
      <c r="Z926" s="244">
        <v>0</v>
      </c>
      <c r="AA926" s="244">
        <v>0</v>
      </c>
      <c r="AB926" s="190">
        <v>0</v>
      </c>
      <c r="AC926" s="190">
        <v>0</v>
      </c>
      <c r="AD926" s="190">
        <v>0</v>
      </c>
    </row>
    <row r="927" spans="1:30" s="191" customFormat="1" ht="20.25" hidden="1" customHeight="1" x14ac:dyDescent="0.25">
      <c r="A927" s="187" t="s">
        <v>350</v>
      </c>
      <c r="B927" s="202" t="s">
        <v>362</v>
      </c>
      <c r="C927" s="202" t="s">
        <v>393</v>
      </c>
      <c r="D927" s="202" t="s">
        <v>396</v>
      </c>
      <c r="E927" s="202" t="s">
        <v>397</v>
      </c>
      <c r="F927" s="204">
        <f t="shared" si="655"/>
        <v>0</v>
      </c>
      <c r="G927" s="204">
        <f t="shared" si="656"/>
        <v>0</v>
      </c>
      <c r="H927" s="205">
        <f t="shared" si="657"/>
        <v>0</v>
      </c>
      <c r="I927" s="125"/>
      <c r="J927" s="125">
        <v>42</v>
      </c>
      <c r="K927" s="125"/>
      <c r="L927" s="125"/>
      <c r="M927" s="125"/>
      <c r="N927" s="125"/>
      <c r="O927" s="179" t="s">
        <v>39</v>
      </c>
      <c r="P927" s="189" t="s">
        <v>12</v>
      </c>
      <c r="Q927" s="190">
        <f>+Q928</f>
        <v>0</v>
      </c>
      <c r="R927" s="190">
        <f t="shared" ref="R927:AD927" si="664">+R928</f>
        <v>0</v>
      </c>
      <c r="S927" s="190">
        <f t="shared" si="664"/>
        <v>0</v>
      </c>
      <c r="T927" s="190">
        <f t="shared" si="664"/>
        <v>0</v>
      </c>
      <c r="U927" s="190">
        <f t="shared" si="664"/>
        <v>0</v>
      </c>
      <c r="V927" s="190">
        <f t="shared" si="664"/>
        <v>0</v>
      </c>
      <c r="W927" s="190">
        <f t="shared" si="664"/>
        <v>0</v>
      </c>
      <c r="X927" s="190">
        <f t="shared" si="664"/>
        <v>0</v>
      </c>
      <c r="Y927" s="190">
        <f t="shared" si="664"/>
        <v>0</v>
      </c>
      <c r="Z927" s="244">
        <f t="shared" si="664"/>
        <v>0</v>
      </c>
      <c r="AA927" s="244">
        <f t="shared" si="664"/>
        <v>0</v>
      </c>
      <c r="AB927" s="190">
        <f t="shared" si="664"/>
        <v>0</v>
      </c>
      <c r="AC927" s="190">
        <f t="shared" si="664"/>
        <v>0</v>
      </c>
      <c r="AD927" s="190">
        <f t="shared" si="664"/>
        <v>0</v>
      </c>
    </row>
    <row r="928" spans="1:30" s="218" customFormat="1" ht="20.25" hidden="1" customHeight="1" x14ac:dyDescent="0.25">
      <c r="A928" s="186" t="s">
        <v>350</v>
      </c>
      <c r="B928" s="192"/>
      <c r="C928" s="219" t="s">
        <v>393</v>
      </c>
      <c r="D928" s="219" t="s">
        <v>396</v>
      </c>
      <c r="E928" s="219" t="s">
        <v>397</v>
      </c>
      <c r="F928" s="211">
        <f t="shared" si="655"/>
        <v>0</v>
      </c>
      <c r="G928" s="211">
        <f t="shared" si="656"/>
        <v>0</v>
      </c>
      <c r="H928" s="212">
        <f t="shared" si="657"/>
        <v>0</v>
      </c>
      <c r="I928" s="213"/>
      <c r="J928" s="214"/>
      <c r="K928" s="214">
        <v>422</v>
      </c>
      <c r="L928" s="214"/>
      <c r="M928" s="214"/>
      <c r="N928" s="215"/>
      <c r="O928" s="220" t="s">
        <v>39</v>
      </c>
      <c r="P928" s="216" t="s">
        <v>286</v>
      </c>
      <c r="Q928" s="217">
        <f>+Q929</f>
        <v>0</v>
      </c>
      <c r="R928" s="217">
        <f t="shared" ref="R928:AD928" si="665">+R929</f>
        <v>0</v>
      </c>
      <c r="S928" s="217">
        <f t="shared" si="665"/>
        <v>0</v>
      </c>
      <c r="T928" s="217">
        <f t="shared" si="665"/>
        <v>0</v>
      </c>
      <c r="U928" s="217">
        <f t="shared" si="665"/>
        <v>0</v>
      </c>
      <c r="V928" s="217">
        <f t="shared" si="665"/>
        <v>0</v>
      </c>
      <c r="W928" s="217">
        <f t="shared" si="665"/>
        <v>0</v>
      </c>
      <c r="X928" s="217">
        <f t="shared" si="665"/>
        <v>0</v>
      </c>
      <c r="Y928" s="217">
        <f t="shared" si="665"/>
        <v>0</v>
      </c>
      <c r="Z928" s="245">
        <f t="shared" si="665"/>
        <v>0</v>
      </c>
      <c r="AA928" s="245">
        <f t="shared" si="665"/>
        <v>0</v>
      </c>
      <c r="AB928" s="217">
        <f t="shared" si="665"/>
        <v>0</v>
      </c>
      <c r="AC928" s="217">
        <f t="shared" si="665"/>
        <v>0</v>
      </c>
      <c r="AD928" s="217">
        <f t="shared" si="665"/>
        <v>0</v>
      </c>
    </row>
    <row r="929" spans="1:30" s="118" customFormat="1" ht="20.25" hidden="1" customHeight="1" x14ac:dyDescent="0.25">
      <c r="A929" s="186" t="s">
        <v>350</v>
      </c>
      <c r="B929" s="186"/>
      <c r="C929" s="186"/>
      <c r="D929" s="202" t="s">
        <v>396</v>
      </c>
      <c r="E929" s="202" t="s">
        <v>397</v>
      </c>
      <c r="F929" s="204">
        <f t="shared" si="655"/>
        <v>0</v>
      </c>
      <c r="G929" s="204">
        <f t="shared" si="656"/>
        <v>0</v>
      </c>
      <c r="H929" s="205">
        <f t="shared" si="657"/>
        <v>0</v>
      </c>
      <c r="I929" s="128"/>
      <c r="J929" s="135"/>
      <c r="K929" s="135"/>
      <c r="L929" s="135">
        <v>4221</v>
      </c>
      <c r="M929" s="135"/>
      <c r="N929" s="136"/>
      <c r="O929" s="12" t="s">
        <v>39</v>
      </c>
      <c r="P929" s="131" t="s">
        <v>287</v>
      </c>
      <c r="Q929" s="137">
        <f t="shared" ref="Q929:Z929" si="666">+Q930</f>
        <v>0</v>
      </c>
      <c r="R929" s="137">
        <f t="shared" si="666"/>
        <v>0</v>
      </c>
      <c r="S929" s="137">
        <f t="shared" si="666"/>
        <v>0</v>
      </c>
      <c r="T929" s="137">
        <f t="shared" si="666"/>
        <v>0</v>
      </c>
      <c r="U929" s="137">
        <f t="shared" si="666"/>
        <v>0</v>
      </c>
      <c r="V929" s="137">
        <f t="shared" si="666"/>
        <v>0</v>
      </c>
      <c r="W929" s="137">
        <f t="shared" si="666"/>
        <v>0</v>
      </c>
      <c r="X929" s="137">
        <f t="shared" si="666"/>
        <v>0</v>
      </c>
      <c r="Y929" s="137">
        <f t="shared" si="666"/>
        <v>0</v>
      </c>
      <c r="Z929" s="246">
        <f t="shared" si="666"/>
        <v>0</v>
      </c>
      <c r="AA929" s="246">
        <f>+AA930</f>
        <v>0</v>
      </c>
      <c r="AB929" s="137">
        <f t="shared" ref="AB929:AD929" si="667">+AB930</f>
        <v>0</v>
      </c>
      <c r="AC929" s="137">
        <f t="shared" si="667"/>
        <v>0</v>
      </c>
      <c r="AD929" s="137">
        <f t="shared" si="667"/>
        <v>0</v>
      </c>
    </row>
    <row r="930" spans="1:30" s="118" customFormat="1" ht="20.25" hidden="1" customHeight="1" x14ac:dyDescent="0.25">
      <c r="A930" s="187" t="s">
        <v>350</v>
      </c>
      <c r="B930" s="187"/>
      <c r="C930" s="187"/>
      <c r="D930" s="187"/>
      <c r="E930" s="202" t="s">
        <v>397</v>
      </c>
      <c r="F930" s="204">
        <f t="shared" si="655"/>
        <v>0</v>
      </c>
      <c r="G930" s="204">
        <f t="shared" si="656"/>
        <v>0</v>
      </c>
      <c r="H930" s="205">
        <f t="shared" si="657"/>
        <v>0</v>
      </c>
      <c r="I930" s="128"/>
      <c r="J930" s="135"/>
      <c r="K930" s="135"/>
      <c r="L930" s="135"/>
      <c r="M930" s="198">
        <v>42211</v>
      </c>
      <c r="N930" s="199"/>
      <c r="O930" s="200" t="s">
        <v>39</v>
      </c>
      <c r="P930" s="199" t="s">
        <v>288</v>
      </c>
      <c r="Q930" s="201">
        <f>Q931</f>
        <v>0</v>
      </c>
      <c r="R930" s="201">
        <f t="shared" ref="R930:AD930" si="668">R931</f>
        <v>0</v>
      </c>
      <c r="S930" s="201">
        <f t="shared" si="668"/>
        <v>0</v>
      </c>
      <c r="T930" s="201">
        <f t="shared" si="668"/>
        <v>0</v>
      </c>
      <c r="U930" s="201">
        <f t="shared" si="668"/>
        <v>0</v>
      </c>
      <c r="V930" s="201">
        <f t="shared" si="668"/>
        <v>0</v>
      </c>
      <c r="W930" s="201">
        <f t="shared" si="668"/>
        <v>0</v>
      </c>
      <c r="X930" s="201">
        <f t="shared" si="668"/>
        <v>0</v>
      </c>
      <c r="Y930" s="201">
        <f t="shared" si="668"/>
        <v>0</v>
      </c>
      <c r="Z930" s="247">
        <f t="shared" si="668"/>
        <v>0</v>
      </c>
      <c r="AA930" s="247">
        <f t="shared" si="668"/>
        <v>0</v>
      </c>
      <c r="AB930" s="201">
        <f t="shared" si="668"/>
        <v>0</v>
      </c>
      <c r="AC930" s="201">
        <f t="shared" si="668"/>
        <v>0</v>
      </c>
      <c r="AD930" s="201">
        <f t="shared" si="668"/>
        <v>0</v>
      </c>
    </row>
    <row r="931" spans="1:30" s="118" customFormat="1" ht="20.25" hidden="1" customHeight="1" x14ac:dyDescent="0.25">
      <c r="A931" s="186" t="s">
        <v>350</v>
      </c>
      <c r="B931" s="186"/>
      <c r="C931" s="186"/>
      <c r="D931" s="186"/>
      <c r="E931" s="186"/>
      <c r="F931" s="204">
        <f t="shared" si="655"/>
        <v>0</v>
      </c>
      <c r="G931" s="204">
        <f t="shared" si="656"/>
        <v>0</v>
      </c>
      <c r="H931" s="205">
        <f t="shared" si="657"/>
        <v>0</v>
      </c>
      <c r="I931" s="128"/>
      <c r="J931" s="135"/>
      <c r="K931" s="135"/>
      <c r="L931" s="135"/>
      <c r="M931" s="11"/>
      <c r="N931" s="175">
        <v>422110</v>
      </c>
      <c r="O931" s="176" t="s">
        <v>39</v>
      </c>
      <c r="P931" s="177" t="s">
        <v>288</v>
      </c>
      <c r="Q931" s="178">
        <v>0</v>
      </c>
      <c r="R931" s="178">
        <f>S931-Q931</f>
        <v>0</v>
      </c>
      <c r="S931" s="178">
        <v>0</v>
      </c>
      <c r="T931" s="178"/>
      <c r="U931" s="178"/>
      <c r="V931" s="178"/>
      <c r="W931" s="178"/>
      <c r="X931" s="178"/>
      <c r="Y931" s="178"/>
      <c r="Z931" s="248">
        <v>0</v>
      </c>
      <c r="AA931" s="248">
        <f>+Q931</f>
        <v>0</v>
      </c>
      <c r="AB931" s="178">
        <v>0</v>
      </c>
      <c r="AC931" s="178">
        <v>0</v>
      </c>
      <c r="AD931" s="178">
        <v>0</v>
      </c>
    </row>
    <row r="932" spans="1:30" s="118" customFormat="1" ht="30" customHeight="1" x14ac:dyDescent="0.25">
      <c r="A932" s="186" t="s">
        <v>351</v>
      </c>
      <c r="B932" s="202" t="s">
        <v>362</v>
      </c>
      <c r="C932" s="202" t="s">
        <v>393</v>
      </c>
      <c r="D932" s="202" t="s">
        <v>396</v>
      </c>
      <c r="E932" s="202" t="s">
        <v>397</v>
      </c>
      <c r="F932" s="204">
        <f t="shared" si="655"/>
        <v>19000</v>
      </c>
      <c r="G932" s="204">
        <f t="shared" si="656"/>
        <v>0</v>
      </c>
      <c r="H932" s="205">
        <f t="shared" si="657"/>
        <v>47500</v>
      </c>
      <c r="I932" s="321" t="s">
        <v>114</v>
      </c>
      <c r="J932" s="322"/>
      <c r="K932" s="322"/>
      <c r="L932" s="322"/>
      <c r="M932" s="322"/>
      <c r="N932" s="322"/>
      <c r="O932" s="323"/>
      <c r="P932" s="115" t="s">
        <v>115</v>
      </c>
      <c r="Q932" s="116">
        <f>+Q933</f>
        <v>9500</v>
      </c>
      <c r="R932" s="116">
        <f t="shared" ref="R932:AD933" si="669">+R933</f>
        <v>0</v>
      </c>
      <c r="S932" s="116">
        <f t="shared" si="669"/>
        <v>9500</v>
      </c>
      <c r="T932" s="116">
        <f t="shared" si="669"/>
        <v>0</v>
      </c>
      <c r="U932" s="116">
        <f t="shared" si="669"/>
        <v>0</v>
      </c>
      <c r="V932" s="116">
        <f t="shared" si="669"/>
        <v>0</v>
      </c>
      <c r="W932" s="116">
        <f t="shared" si="669"/>
        <v>0</v>
      </c>
      <c r="X932" s="116">
        <f t="shared" si="669"/>
        <v>0</v>
      </c>
      <c r="Y932" s="116">
        <f t="shared" si="669"/>
        <v>0</v>
      </c>
      <c r="Z932" s="116">
        <f t="shared" si="669"/>
        <v>9500</v>
      </c>
      <c r="AA932" s="116">
        <f t="shared" si="669"/>
        <v>9500</v>
      </c>
      <c r="AB932" s="116">
        <f>+AB934</f>
        <v>9500</v>
      </c>
      <c r="AC932" s="116">
        <f>+AC934</f>
        <v>9500</v>
      </c>
      <c r="AD932" s="116">
        <f>+AD934</f>
        <v>9500</v>
      </c>
    </row>
    <row r="933" spans="1:30" s="197" customFormat="1" ht="21.75" customHeight="1" x14ac:dyDescent="0.25">
      <c r="A933" s="192" t="s">
        <v>351</v>
      </c>
      <c r="B933" s="192"/>
      <c r="C933" s="202" t="s">
        <v>393</v>
      </c>
      <c r="D933" s="202" t="s">
        <v>396</v>
      </c>
      <c r="E933" s="202" t="s">
        <v>397</v>
      </c>
      <c r="F933" s="204">
        <f t="shared" si="655"/>
        <v>19000</v>
      </c>
      <c r="G933" s="204">
        <f t="shared" si="656"/>
        <v>0</v>
      </c>
      <c r="H933" s="205">
        <f t="shared" si="657"/>
        <v>47500</v>
      </c>
      <c r="I933" s="193"/>
      <c r="J933" s="193"/>
      <c r="K933" s="193"/>
      <c r="L933" s="193"/>
      <c r="M933" s="193"/>
      <c r="N933" s="193">
        <f>+O933</f>
        <v>311</v>
      </c>
      <c r="O933" s="194">
        <v>311</v>
      </c>
      <c r="P933" s="195" t="s">
        <v>20</v>
      </c>
      <c r="Q933" s="196">
        <f>+Q934</f>
        <v>9500</v>
      </c>
      <c r="R933" s="196">
        <f t="shared" si="669"/>
        <v>0</v>
      </c>
      <c r="S933" s="196">
        <f t="shared" si="669"/>
        <v>9500</v>
      </c>
      <c r="T933" s="196">
        <f t="shared" si="669"/>
        <v>0</v>
      </c>
      <c r="U933" s="196">
        <f t="shared" si="669"/>
        <v>0</v>
      </c>
      <c r="V933" s="196">
        <f t="shared" si="669"/>
        <v>0</v>
      </c>
      <c r="W933" s="196">
        <f t="shared" si="669"/>
        <v>0</v>
      </c>
      <c r="X933" s="196">
        <f t="shared" si="669"/>
        <v>0</v>
      </c>
      <c r="Y933" s="196">
        <f t="shared" si="669"/>
        <v>0</v>
      </c>
      <c r="Z933" s="196">
        <f t="shared" si="669"/>
        <v>9500</v>
      </c>
      <c r="AA933" s="196">
        <f t="shared" si="669"/>
        <v>9500</v>
      </c>
      <c r="AB933" s="196">
        <f t="shared" si="669"/>
        <v>9500</v>
      </c>
      <c r="AC933" s="196">
        <f t="shared" si="669"/>
        <v>9500</v>
      </c>
      <c r="AD933" s="196">
        <f t="shared" si="669"/>
        <v>9500</v>
      </c>
    </row>
    <row r="934" spans="1:30" s="123" customFormat="1" ht="20.25" customHeight="1" x14ac:dyDescent="0.25">
      <c r="A934" s="186" t="s">
        <v>351</v>
      </c>
      <c r="B934" s="202" t="s">
        <v>362</v>
      </c>
      <c r="C934" s="202" t="s">
        <v>393</v>
      </c>
      <c r="D934" s="202" t="s">
        <v>396</v>
      </c>
      <c r="E934" s="202" t="s">
        <v>397</v>
      </c>
      <c r="F934" s="204">
        <f t="shared" si="655"/>
        <v>19000</v>
      </c>
      <c r="G934" s="204">
        <f t="shared" si="656"/>
        <v>0</v>
      </c>
      <c r="H934" s="205">
        <f t="shared" si="657"/>
        <v>47500</v>
      </c>
      <c r="I934" s="124">
        <v>3</v>
      </c>
      <c r="J934" s="124"/>
      <c r="K934" s="124"/>
      <c r="L934" s="124"/>
      <c r="M934" s="124"/>
      <c r="N934" s="124"/>
      <c r="O934" s="12">
        <v>311</v>
      </c>
      <c r="P934" s="126" t="s">
        <v>18</v>
      </c>
      <c r="Q934" s="127">
        <f>+Q935+Q967</f>
        <v>9500</v>
      </c>
      <c r="R934" s="127">
        <f t="shared" ref="R934:AB934" si="670">+R935+R967</f>
        <v>0</v>
      </c>
      <c r="S934" s="127">
        <f t="shared" si="670"/>
        <v>9500</v>
      </c>
      <c r="T934" s="127">
        <f t="shared" si="670"/>
        <v>0</v>
      </c>
      <c r="U934" s="127">
        <f t="shared" si="670"/>
        <v>0</v>
      </c>
      <c r="V934" s="127">
        <f t="shared" si="670"/>
        <v>0</v>
      </c>
      <c r="W934" s="127">
        <f t="shared" si="670"/>
        <v>0</v>
      </c>
      <c r="X934" s="127">
        <f t="shared" si="670"/>
        <v>0</v>
      </c>
      <c r="Y934" s="127">
        <f t="shared" si="670"/>
        <v>0</v>
      </c>
      <c r="Z934" s="127">
        <f t="shared" si="670"/>
        <v>9500</v>
      </c>
      <c r="AA934" s="127">
        <f t="shared" si="670"/>
        <v>9500</v>
      </c>
      <c r="AB934" s="127">
        <f t="shared" si="670"/>
        <v>9500</v>
      </c>
      <c r="AC934" s="127">
        <f t="shared" ref="AC934:AD934" si="671">+AC935+AC967</f>
        <v>9500</v>
      </c>
      <c r="AD934" s="127">
        <f t="shared" si="671"/>
        <v>9500</v>
      </c>
    </row>
    <row r="935" spans="1:30" s="191" customFormat="1" ht="20.25" customHeight="1" x14ac:dyDescent="0.25">
      <c r="A935" s="187" t="s">
        <v>351</v>
      </c>
      <c r="B935" s="202" t="s">
        <v>362</v>
      </c>
      <c r="C935" s="202" t="s">
        <v>393</v>
      </c>
      <c r="D935" s="202" t="s">
        <v>396</v>
      </c>
      <c r="E935" s="202" t="s">
        <v>397</v>
      </c>
      <c r="F935" s="204">
        <f t="shared" si="655"/>
        <v>4800</v>
      </c>
      <c r="G935" s="204">
        <f t="shared" si="656"/>
        <v>0</v>
      </c>
      <c r="H935" s="205">
        <f t="shared" si="657"/>
        <v>12000</v>
      </c>
      <c r="I935" s="125"/>
      <c r="J935" s="125">
        <v>31</v>
      </c>
      <c r="K935" s="125"/>
      <c r="L935" s="125"/>
      <c r="M935" s="125"/>
      <c r="N935" s="125"/>
      <c r="O935" s="179" t="s">
        <v>41</v>
      </c>
      <c r="P935" s="189" t="s">
        <v>6</v>
      </c>
      <c r="Q935" s="190">
        <f>Q936+Q958+Q946</f>
        <v>2400</v>
      </c>
      <c r="R935" s="190">
        <f t="shared" ref="R935:AB935" si="672">R936+R958+R946</f>
        <v>0</v>
      </c>
      <c r="S935" s="190">
        <f t="shared" si="672"/>
        <v>2400</v>
      </c>
      <c r="T935" s="190">
        <f t="shared" si="672"/>
        <v>0</v>
      </c>
      <c r="U935" s="190">
        <f t="shared" si="672"/>
        <v>0</v>
      </c>
      <c r="V935" s="190">
        <f t="shared" si="672"/>
        <v>0</v>
      </c>
      <c r="W935" s="190">
        <f t="shared" si="672"/>
        <v>0</v>
      </c>
      <c r="X935" s="190">
        <f t="shared" si="672"/>
        <v>0</v>
      </c>
      <c r="Y935" s="190">
        <f t="shared" si="672"/>
        <v>0</v>
      </c>
      <c r="Z935" s="190">
        <f t="shared" si="672"/>
        <v>2400</v>
      </c>
      <c r="AA935" s="190">
        <f t="shared" si="672"/>
        <v>2400</v>
      </c>
      <c r="AB935" s="190">
        <f t="shared" si="672"/>
        <v>2400</v>
      </c>
      <c r="AC935" s="190">
        <v>2400</v>
      </c>
      <c r="AD935" s="190">
        <v>2400</v>
      </c>
    </row>
    <row r="936" spans="1:30" s="218" customFormat="1" ht="20.25" hidden="1" customHeight="1" x14ac:dyDescent="0.25">
      <c r="A936" s="192" t="s">
        <v>351</v>
      </c>
      <c r="B936" s="192"/>
      <c r="C936" s="219" t="s">
        <v>393</v>
      </c>
      <c r="D936" s="219" t="s">
        <v>396</v>
      </c>
      <c r="E936" s="219" t="s">
        <v>397</v>
      </c>
      <c r="F936" s="211">
        <f t="shared" si="655"/>
        <v>4120</v>
      </c>
      <c r="G936" s="211">
        <f t="shared" si="656"/>
        <v>0</v>
      </c>
      <c r="H936" s="212">
        <f t="shared" si="657"/>
        <v>6110</v>
      </c>
      <c r="I936" s="213"/>
      <c r="J936" s="214"/>
      <c r="K936" s="214">
        <v>311</v>
      </c>
      <c r="L936" s="214"/>
      <c r="M936" s="214"/>
      <c r="N936" s="215"/>
      <c r="O936" s="220" t="s">
        <v>41</v>
      </c>
      <c r="P936" s="216" t="s">
        <v>128</v>
      </c>
      <c r="Q936" s="217">
        <f>Q937+Q940+Q943</f>
        <v>2060</v>
      </c>
      <c r="R936" s="217">
        <f t="shared" ref="R936:AB936" si="673">R937+R940+R943</f>
        <v>0</v>
      </c>
      <c r="S936" s="217">
        <f t="shared" si="673"/>
        <v>2060</v>
      </c>
      <c r="T936" s="217">
        <f t="shared" si="673"/>
        <v>0</v>
      </c>
      <c r="U936" s="217">
        <f t="shared" si="673"/>
        <v>0</v>
      </c>
      <c r="V936" s="217">
        <f t="shared" si="673"/>
        <v>0</v>
      </c>
      <c r="W936" s="217">
        <f t="shared" si="673"/>
        <v>0</v>
      </c>
      <c r="X936" s="217">
        <f t="shared" si="673"/>
        <v>0</v>
      </c>
      <c r="Y936" s="217">
        <f t="shared" si="673"/>
        <v>0</v>
      </c>
      <c r="Z936" s="217">
        <f t="shared" si="673"/>
        <v>2060</v>
      </c>
      <c r="AA936" s="217">
        <f t="shared" si="673"/>
        <v>2000</v>
      </c>
      <c r="AB936" s="217">
        <f t="shared" si="673"/>
        <v>2050</v>
      </c>
      <c r="AC936" s="217"/>
      <c r="AD936" s="217"/>
    </row>
    <row r="937" spans="1:30" s="118" customFormat="1" ht="20.25" hidden="1" customHeight="1" x14ac:dyDescent="0.25">
      <c r="A937" s="186" t="s">
        <v>351</v>
      </c>
      <c r="B937" s="186"/>
      <c r="C937" s="186"/>
      <c r="D937" s="202" t="s">
        <v>396</v>
      </c>
      <c r="E937" s="202" t="s">
        <v>397</v>
      </c>
      <c r="F937" s="204">
        <f t="shared" si="655"/>
        <v>3240</v>
      </c>
      <c r="G937" s="204">
        <f t="shared" si="656"/>
        <v>0</v>
      </c>
      <c r="H937" s="205">
        <f t="shared" si="657"/>
        <v>4720</v>
      </c>
      <c r="I937" s="128"/>
      <c r="J937" s="135"/>
      <c r="K937" s="135"/>
      <c r="L937" s="135">
        <v>3111</v>
      </c>
      <c r="M937" s="135"/>
      <c r="N937" s="136"/>
      <c r="O937" s="12" t="s">
        <v>41</v>
      </c>
      <c r="P937" s="131" t="s">
        <v>129</v>
      </c>
      <c r="Q937" s="137">
        <f t="shared" ref="Q937:AB938" si="674">Q938</f>
        <v>1620</v>
      </c>
      <c r="R937" s="137">
        <f t="shared" si="674"/>
        <v>0</v>
      </c>
      <c r="S937" s="137">
        <f t="shared" si="674"/>
        <v>1620</v>
      </c>
      <c r="T937" s="137">
        <f t="shared" si="674"/>
        <v>0</v>
      </c>
      <c r="U937" s="137">
        <f t="shared" si="674"/>
        <v>0</v>
      </c>
      <c r="V937" s="137">
        <f t="shared" si="674"/>
        <v>0</v>
      </c>
      <c r="W937" s="137">
        <f t="shared" si="674"/>
        <v>0</v>
      </c>
      <c r="X937" s="137">
        <f t="shared" si="674"/>
        <v>0</v>
      </c>
      <c r="Y937" s="137">
        <f t="shared" si="674"/>
        <v>0</v>
      </c>
      <c r="Z937" s="137">
        <f t="shared" si="674"/>
        <v>1620</v>
      </c>
      <c r="AA937" s="137">
        <f t="shared" si="674"/>
        <v>1550</v>
      </c>
      <c r="AB937" s="137">
        <f t="shared" si="674"/>
        <v>1550</v>
      </c>
      <c r="AC937" s="137"/>
      <c r="AD937" s="137"/>
    </row>
    <row r="938" spans="1:30" s="118" customFormat="1" ht="20.25" hidden="1" customHeight="1" x14ac:dyDescent="0.25">
      <c r="A938" s="187" t="s">
        <v>351</v>
      </c>
      <c r="B938" s="187"/>
      <c r="C938" s="187"/>
      <c r="D938" s="187"/>
      <c r="E938" s="202" t="s">
        <v>397</v>
      </c>
      <c r="F938" s="204">
        <f t="shared" si="655"/>
        <v>3240</v>
      </c>
      <c r="G938" s="204">
        <f t="shared" si="656"/>
        <v>0</v>
      </c>
      <c r="H938" s="205">
        <f t="shared" si="657"/>
        <v>4720</v>
      </c>
      <c r="I938" s="128"/>
      <c r="J938" s="135"/>
      <c r="K938" s="135"/>
      <c r="L938" s="135"/>
      <c r="M938" s="198">
        <v>31111</v>
      </c>
      <c r="N938" s="199"/>
      <c r="O938" s="200" t="s">
        <v>41</v>
      </c>
      <c r="P938" s="199" t="s">
        <v>130</v>
      </c>
      <c r="Q938" s="201">
        <f t="shared" si="674"/>
        <v>1620</v>
      </c>
      <c r="R938" s="201">
        <f t="shared" si="674"/>
        <v>0</v>
      </c>
      <c r="S938" s="201">
        <f t="shared" si="674"/>
        <v>1620</v>
      </c>
      <c r="T938" s="201">
        <f t="shared" si="674"/>
        <v>0</v>
      </c>
      <c r="U938" s="201">
        <f t="shared" si="674"/>
        <v>0</v>
      </c>
      <c r="V938" s="201">
        <f t="shared" si="674"/>
        <v>0</v>
      </c>
      <c r="W938" s="201">
        <f t="shared" si="674"/>
        <v>0</v>
      </c>
      <c r="X938" s="201">
        <f t="shared" si="674"/>
        <v>0</v>
      </c>
      <c r="Y938" s="201">
        <f t="shared" si="674"/>
        <v>0</v>
      </c>
      <c r="Z938" s="201">
        <f t="shared" si="674"/>
        <v>1620</v>
      </c>
      <c r="AA938" s="201">
        <f t="shared" si="674"/>
        <v>1550</v>
      </c>
      <c r="AB938" s="201">
        <f t="shared" si="674"/>
        <v>1550</v>
      </c>
      <c r="AC938" s="201"/>
      <c r="AD938" s="201"/>
    </row>
    <row r="939" spans="1:30" s="118" customFormat="1" ht="20.25" hidden="1" customHeight="1" x14ac:dyDescent="0.25">
      <c r="A939" s="186" t="s">
        <v>351</v>
      </c>
      <c r="B939" s="186"/>
      <c r="C939" s="186"/>
      <c r="D939" s="186"/>
      <c r="E939" s="186"/>
      <c r="F939" s="204">
        <f t="shared" si="655"/>
        <v>3240</v>
      </c>
      <c r="G939" s="204">
        <f t="shared" si="656"/>
        <v>0</v>
      </c>
      <c r="H939" s="205">
        <f t="shared" si="657"/>
        <v>4720</v>
      </c>
      <c r="I939" s="128"/>
      <c r="J939" s="135"/>
      <c r="K939" s="135"/>
      <c r="L939" s="135"/>
      <c r="M939" s="11"/>
      <c r="N939" s="175">
        <v>311110</v>
      </c>
      <c r="O939" s="176" t="s">
        <v>41</v>
      </c>
      <c r="P939" s="177" t="s">
        <v>305</v>
      </c>
      <c r="Q939" s="178">
        <f>1500+120</f>
        <v>1620</v>
      </c>
      <c r="R939" s="178">
        <f>S939-Q939</f>
        <v>0</v>
      </c>
      <c r="S939" s="178">
        <f>2040-420</f>
        <v>1620</v>
      </c>
      <c r="T939" s="178"/>
      <c r="U939" s="178"/>
      <c r="V939" s="178"/>
      <c r="W939" s="178"/>
      <c r="X939" s="178"/>
      <c r="Y939" s="178"/>
      <c r="Z939" s="178">
        <v>1620</v>
      </c>
      <c r="AA939" s="178">
        <v>1550</v>
      </c>
      <c r="AB939" s="178">
        <v>1550</v>
      </c>
      <c r="AC939" s="178"/>
      <c r="AD939" s="178"/>
    </row>
    <row r="940" spans="1:30" s="118" customFormat="1" ht="20.25" hidden="1" customHeight="1" x14ac:dyDescent="0.25">
      <c r="A940" s="186" t="s">
        <v>351</v>
      </c>
      <c r="B940" s="186"/>
      <c r="C940" s="186"/>
      <c r="D940" s="202" t="s">
        <v>396</v>
      </c>
      <c r="E940" s="202" t="s">
        <v>397</v>
      </c>
      <c r="F940" s="204">
        <f t="shared" si="655"/>
        <v>830</v>
      </c>
      <c r="G940" s="204">
        <f t="shared" si="656"/>
        <v>0</v>
      </c>
      <c r="H940" s="205">
        <f t="shared" si="657"/>
        <v>1365</v>
      </c>
      <c r="I940" s="128"/>
      <c r="J940" s="135"/>
      <c r="K940" s="135"/>
      <c r="L940" s="135">
        <v>3113</v>
      </c>
      <c r="M940" s="135"/>
      <c r="N940" s="136"/>
      <c r="O940" s="12" t="s">
        <v>41</v>
      </c>
      <c r="P940" s="131" t="s">
        <v>137</v>
      </c>
      <c r="Q940" s="137">
        <f t="shared" ref="Q940:AB941" si="675">Q941</f>
        <v>415</v>
      </c>
      <c r="R940" s="137">
        <f t="shared" si="675"/>
        <v>0</v>
      </c>
      <c r="S940" s="137">
        <f t="shared" si="675"/>
        <v>415</v>
      </c>
      <c r="T940" s="137">
        <f t="shared" si="675"/>
        <v>0</v>
      </c>
      <c r="U940" s="137">
        <f t="shared" si="675"/>
        <v>0</v>
      </c>
      <c r="V940" s="137">
        <f t="shared" si="675"/>
        <v>0</v>
      </c>
      <c r="W940" s="137">
        <f t="shared" si="675"/>
        <v>0</v>
      </c>
      <c r="X940" s="137">
        <f t="shared" si="675"/>
        <v>0</v>
      </c>
      <c r="Y940" s="137">
        <f t="shared" si="675"/>
        <v>0</v>
      </c>
      <c r="Z940" s="137">
        <f t="shared" si="675"/>
        <v>415</v>
      </c>
      <c r="AA940" s="137">
        <f t="shared" si="675"/>
        <v>450</v>
      </c>
      <c r="AB940" s="137">
        <f t="shared" si="675"/>
        <v>500</v>
      </c>
      <c r="AC940" s="137"/>
      <c r="AD940" s="137"/>
    </row>
    <row r="941" spans="1:30" s="118" customFormat="1" ht="20.25" hidden="1" customHeight="1" x14ac:dyDescent="0.25">
      <c r="A941" s="187" t="s">
        <v>351</v>
      </c>
      <c r="B941" s="187"/>
      <c r="C941" s="187"/>
      <c r="D941" s="187"/>
      <c r="E941" s="202" t="s">
        <v>397</v>
      </c>
      <c r="F941" s="204">
        <f t="shared" si="655"/>
        <v>830</v>
      </c>
      <c r="G941" s="204">
        <f t="shared" si="656"/>
        <v>0</v>
      </c>
      <c r="H941" s="205">
        <f t="shared" si="657"/>
        <v>1365</v>
      </c>
      <c r="I941" s="128"/>
      <c r="J941" s="135"/>
      <c r="K941" s="135"/>
      <c r="L941" s="135"/>
      <c r="M941" s="198">
        <v>31131</v>
      </c>
      <c r="N941" s="199"/>
      <c r="O941" s="200" t="s">
        <v>41</v>
      </c>
      <c r="P941" s="199" t="s">
        <v>137</v>
      </c>
      <c r="Q941" s="201">
        <f t="shared" si="675"/>
        <v>415</v>
      </c>
      <c r="R941" s="201">
        <f t="shared" si="675"/>
        <v>0</v>
      </c>
      <c r="S941" s="201">
        <f t="shared" si="675"/>
        <v>415</v>
      </c>
      <c r="T941" s="201">
        <f t="shared" si="675"/>
        <v>0</v>
      </c>
      <c r="U941" s="201">
        <f t="shared" si="675"/>
        <v>0</v>
      </c>
      <c r="V941" s="201">
        <f t="shared" si="675"/>
        <v>0</v>
      </c>
      <c r="W941" s="201">
        <f t="shared" si="675"/>
        <v>0</v>
      </c>
      <c r="X941" s="201">
        <f t="shared" si="675"/>
        <v>0</v>
      </c>
      <c r="Y941" s="201">
        <f t="shared" si="675"/>
        <v>0</v>
      </c>
      <c r="Z941" s="201">
        <f t="shared" si="675"/>
        <v>415</v>
      </c>
      <c r="AA941" s="201">
        <f t="shared" si="675"/>
        <v>450</v>
      </c>
      <c r="AB941" s="201">
        <f t="shared" si="675"/>
        <v>500</v>
      </c>
      <c r="AC941" s="201"/>
      <c r="AD941" s="201"/>
    </row>
    <row r="942" spans="1:30" s="118" customFormat="1" ht="20.25" hidden="1" customHeight="1" x14ac:dyDescent="0.25">
      <c r="A942" s="186" t="s">
        <v>351</v>
      </c>
      <c r="B942" s="186"/>
      <c r="C942" s="186"/>
      <c r="D942" s="186"/>
      <c r="E942" s="186"/>
      <c r="F942" s="204">
        <f t="shared" si="655"/>
        <v>830</v>
      </c>
      <c r="G942" s="204">
        <f t="shared" si="656"/>
        <v>0</v>
      </c>
      <c r="H942" s="205">
        <f t="shared" si="657"/>
        <v>1365</v>
      </c>
      <c r="I942" s="128"/>
      <c r="J942" s="135"/>
      <c r="K942" s="135"/>
      <c r="L942" s="135"/>
      <c r="M942" s="11"/>
      <c r="N942" s="175">
        <v>311310</v>
      </c>
      <c r="O942" s="176" t="s">
        <v>41</v>
      </c>
      <c r="P942" s="177" t="s">
        <v>137</v>
      </c>
      <c r="Q942" s="178">
        <v>415</v>
      </c>
      <c r="R942" s="178">
        <f>S942-Q942</f>
        <v>0</v>
      </c>
      <c r="S942" s="178">
        <v>415</v>
      </c>
      <c r="T942" s="178"/>
      <c r="U942" s="178"/>
      <c r="V942" s="178"/>
      <c r="W942" s="178"/>
      <c r="X942" s="178"/>
      <c r="Y942" s="178"/>
      <c r="Z942" s="178">
        <v>415</v>
      </c>
      <c r="AA942" s="178">
        <v>450</v>
      </c>
      <c r="AB942" s="178">
        <v>500</v>
      </c>
      <c r="AC942" s="178"/>
      <c r="AD942" s="178"/>
    </row>
    <row r="943" spans="1:30" s="118" customFormat="1" ht="20.25" hidden="1" customHeight="1" x14ac:dyDescent="0.25">
      <c r="A943" s="186" t="s">
        <v>351</v>
      </c>
      <c r="B943" s="186"/>
      <c r="C943" s="186"/>
      <c r="D943" s="202" t="s">
        <v>396</v>
      </c>
      <c r="E943" s="202" t="s">
        <v>397</v>
      </c>
      <c r="F943" s="204">
        <f t="shared" si="655"/>
        <v>50</v>
      </c>
      <c r="G943" s="204">
        <f t="shared" si="656"/>
        <v>0</v>
      </c>
      <c r="H943" s="205">
        <f t="shared" si="657"/>
        <v>25</v>
      </c>
      <c r="I943" s="128"/>
      <c r="J943" s="135"/>
      <c r="K943" s="135"/>
      <c r="L943" s="135">
        <v>3114</v>
      </c>
      <c r="M943" s="135"/>
      <c r="N943" s="136"/>
      <c r="O943" s="12" t="s">
        <v>41</v>
      </c>
      <c r="P943" s="131" t="s">
        <v>309</v>
      </c>
      <c r="Q943" s="137">
        <f t="shared" ref="Q943:AB944" si="676">Q944</f>
        <v>25</v>
      </c>
      <c r="R943" s="137">
        <f t="shared" si="676"/>
        <v>0</v>
      </c>
      <c r="S943" s="137">
        <f t="shared" si="676"/>
        <v>25</v>
      </c>
      <c r="T943" s="137">
        <f t="shared" si="676"/>
        <v>0</v>
      </c>
      <c r="U943" s="137">
        <f t="shared" si="676"/>
        <v>0</v>
      </c>
      <c r="V943" s="137">
        <f t="shared" si="676"/>
        <v>0</v>
      </c>
      <c r="W943" s="137">
        <f t="shared" si="676"/>
        <v>0</v>
      </c>
      <c r="X943" s="137">
        <f t="shared" si="676"/>
        <v>0</v>
      </c>
      <c r="Y943" s="137">
        <f t="shared" si="676"/>
        <v>0</v>
      </c>
      <c r="Z943" s="137">
        <f t="shared" si="676"/>
        <v>25</v>
      </c>
      <c r="AA943" s="137">
        <f t="shared" si="676"/>
        <v>0</v>
      </c>
      <c r="AB943" s="137">
        <f t="shared" si="676"/>
        <v>0</v>
      </c>
      <c r="AC943" s="137"/>
      <c r="AD943" s="137"/>
    </row>
    <row r="944" spans="1:30" s="118" customFormat="1" ht="20.25" hidden="1" customHeight="1" x14ac:dyDescent="0.25">
      <c r="A944" s="187" t="s">
        <v>351</v>
      </c>
      <c r="B944" s="187"/>
      <c r="C944" s="187"/>
      <c r="D944" s="187"/>
      <c r="E944" s="202" t="s">
        <v>397</v>
      </c>
      <c r="F944" s="204">
        <f t="shared" si="655"/>
        <v>50</v>
      </c>
      <c r="G944" s="204">
        <f t="shared" si="656"/>
        <v>0</v>
      </c>
      <c r="H944" s="205">
        <f t="shared" si="657"/>
        <v>25</v>
      </c>
      <c r="I944" s="128"/>
      <c r="J944" s="135"/>
      <c r="K944" s="135"/>
      <c r="L944" s="135"/>
      <c r="M944" s="198">
        <v>31141</v>
      </c>
      <c r="N944" s="199"/>
      <c r="O944" s="200" t="s">
        <v>41</v>
      </c>
      <c r="P944" s="199" t="s">
        <v>138</v>
      </c>
      <c r="Q944" s="201">
        <f t="shared" si="676"/>
        <v>25</v>
      </c>
      <c r="R944" s="201">
        <f t="shared" si="676"/>
        <v>0</v>
      </c>
      <c r="S944" s="201">
        <f t="shared" si="676"/>
        <v>25</v>
      </c>
      <c r="T944" s="201">
        <f t="shared" si="676"/>
        <v>0</v>
      </c>
      <c r="U944" s="201">
        <f t="shared" si="676"/>
        <v>0</v>
      </c>
      <c r="V944" s="201">
        <f t="shared" si="676"/>
        <v>0</v>
      </c>
      <c r="W944" s="201">
        <f t="shared" si="676"/>
        <v>0</v>
      </c>
      <c r="X944" s="201">
        <f t="shared" si="676"/>
        <v>0</v>
      </c>
      <c r="Y944" s="201">
        <f t="shared" si="676"/>
        <v>0</v>
      </c>
      <c r="Z944" s="201">
        <f t="shared" si="676"/>
        <v>25</v>
      </c>
      <c r="AA944" s="201">
        <f t="shared" si="676"/>
        <v>0</v>
      </c>
      <c r="AB944" s="201">
        <f t="shared" si="676"/>
        <v>0</v>
      </c>
      <c r="AC944" s="201"/>
      <c r="AD944" s="201"/>
    </row>
    <row r="945" spans="1:30" s="118" customFormat="1" ht="20.25" hidden="1" customHeight="1" x14ac:dyDescent="0.25">
      <c r="A945" s="186" t="s">
        <v>351</v>
      </c>
      <c r="B945" s="186"/>
      <c r="C945" s="186"/>
      <c r="D945" s="186"/>
      <c r="E945" s="186"/>
      <c r="F945" s="204">
        <f t="shared" si="655"/>
        <v>50</v>
      </c>
      <c r="G945" s="204">
        <f t="shared" si="656"/>
        <v>0</v>
      </c>
      <c r="H945" s="205">
        <f t="shared" si="657"/>
        <v>25</v>
      </c>
      <c r="I945" s="128"/>
      <c r="J945" s="135"/>
      <c r="K945" s="135"/>
      <c r="L945" s="135"/>
      <c r="M945" s="11"/>
      <c r="N945" s="175">
        <v>311410</v>
      </c>
      <c r="O945" s="176" t="s">
        <v>41</v>
      </c>
      <c r="P945" s="177" t="s">
        <v>138</v>
      </c>
      <c r="Q945" s="178">
        <v>25</v>
      </c>
      <c r="R945" s="178">
        <f>S945-Q945</f>
        <v>0</v>
      </c>
      <c r="S945" s="178">
        <v>25</v>
      </c>
      <c r="T945" s="178"/>
      <c r="U945" s="178"/>
      <c r="V945" s="178"/>
      <c r="W945" s="178"/>
      <c r="X945" s="178"/>
      <c r="Y945" s="178"/>
      <c r="Z945" s="178">
        <v>25</v>
      </c>
      <c r="AA945" s="178">
        <v>0</v>
      </c>
      <c r="AB945" s="178"/>
      <c r="AC945" s="178"/>
      <c r="AD945" s="178"/>
    </row>
    <row r="946" spans="1:30" s="218" customFormat="1" ht="20.25" hidden="1" customHeight="1" x14ac:dyDescent="0.25">
      <c r="A946" s="192" t="s">
        <v>351</v>
      </c>
      <c r="B946" s="192"/>
      <c r="C946" s="219" t="s">
        <v>393</v>
      </c>
      <c r="D946" s="219" t="s">
        <v>396</v>
      </c>
      <c r="E946" s="219" t="s">
        <v>397</v>
      </c>
      <c r="F946" s="211">
        <f t="shared" si="655"/>
        <v>0</v>
      </c>
      <c r="G946" s="211">
        <f t="shared" si="656"/>
        <v>0</v>
      </c>
      <c r="H946" s="212">
        <f t="shared" si="657"/>
        <v>0</v>
      </c>
      <c r="I946" s="213"/>
      <c r="J946" s="214"/>
      <c r="K946" s="214">
        <v>312</v>
      </c>
      <c r="L946" s="214"/>
      <c r="M946" s="214"/>
      <c r="N946" s="215"/>
      <c r="O946" s="220" t="s">
        <v>41</v>
      </c>
      <c r="P946" s="216" t="s">
        <v>141</v>
      </c>
      <c r="Q946" s="217">
        <f>Q947</f>
        <v>0</v>
      </c>
      <c r="R946" s="217">
        <f t="shared" ref="R946:AB946" si="677">R947</f>
        <v>0</v>
      </c>
      <c r="S946" s="217">
        <f t="shared" si="677"/>
        <v>0</v>
      </c>
      <c r="T946" s="217">
        <f t="shared" si="677"/>
        <v>0</v>
      </c>
      <c r="U946" s="217">
        <f t="shared" si="677"/>
        <v>0</v>
      </c>
      <c r="V946" s="217">
        <f t="shared" si="677"/>
        <v>0</v>
      </c>
      <c r="W946" s="217">
        <f t="shared" si="677"/>
        <v>0</v>
      </c>
      <c r="X946" s="217">
        <f t="shared" si="677"/>
        <v>0</v>
      </c>
      <c r="Y946" s="217">
        <f t="shared" si="677"/>
        <v>0</v>
      </c>
      <c r="Z946" s="217">
        <f t="shared" si="677"/>
        <v>0</v>
      </c>
      <c r="AA946" s="217">
        <f t="shared" si="677"/>
        <v>0</v>
      </c>
      <c r="AB946" s="217">
        <f t="shared" si="677"/>
        <v>0</v>
      </c>
      <c r="AC946" s="217"/>
      <c r="AD946" s="217"/>
    </row>
    <row r="947" spans="1:30" s="118" customFormat="1" ht="20.25" hidden="1" customHeight="1" x14ac:dyDescent="0.25">
      <c r="A947" s="186" t="s">
        <v>351</v>
      </c>
      <c r="B947" s="186"/>
      <c r="C947" s="186"/>
      <c r="D947" s="202" t="s">
        <v>396</v>
      </c>
      <c r="E947" s="202" t="s">
        <v>397</v>
      </c>
      <c r="F947" s="204">
        <f t="shared" si="655"/>
        <v>0</v>
      </c>
      <c r="G947" s="204">
        <f t="shared" si="656"/>
        <v>0</v>
      </c>
      <c r="H947" s="205">
        <f t="shared" si="657"/>
        <v>0</v>
      </c>
      <c r="I947" s="128"/>
      <c r="J947" s="135"/>
      <c r="K947" s="135"/>
      <c r="L947" s="135">
        <v>3121</v>
      </c>
      <c r="M947" s="135"/>
      <c r="N947" s="136"/>
      <c r="O947" s="12" t="s">
        <v>41</v>
      </c>
      <c r="P947" s="131" t="s">
        <v>141</v>
      </c>
      <c r="Q947" s="137">
        <f>Q948+Q950+Q952+Q954+Q956</f>
        <v>0</v>
      </c>
      <c r="R947" s="137">
        <f t="shared" ref="R947:AB947" si="678">R948+R950+R952+R954+R956</f>
        <v>0</v>
      </c>
      <c r="S947" s="137">
        <f t="shared" si="678"/>
        <v>0</v>
      </c>
      <c r="T947" s="137">
        <f t="shared" si="678"/>
        <v>0</v>
      </c>
      <c r="U947" s="137">
        <f t="shared" si="678"/>
        <v>0</v>
      </c>
      <c r="V947" s="137">
        <f t="shared" si="678"/>
        <v>0</v>
      </c>
      <c r="W947" s="137">
        <f t="shared" si="678"/>
        <v>0</v>
      </c>
      <c r="X947" s="137">
        <f t="shared" si="678"/>
        <v>0</v>
      </c>
      <c r="Y947" s="137">
        <f t="shared" si="678"/>
        <v>0</v>
      </c>
      <c r="Z947" s="137">
        <f t="shared" si="678"/>
        <v>0</v>
      </c>
      <c r="AA947" s="137">
        <f t="shared" si="678"/>
        <v>0</v>
      </c>
      <c r="AB947" s="137">
        <f t="shared" si="678"/>
        <v>0</v>
      </c>
      <c r="AC947" s="137"/>
      <c r="AD947" s="137"/>
    </row>
    <row r="948" spans="1:30" s="118" customFormat="1" ht="20.25" hidden="1" customHeight="1" x14ac:dyDescent="0.25">
      <c r="A948" s="187" t="s">
        <v>351</v>
      </c>
      <c r="B948" s="187"/>
      <c r="C948" s="187"/>
      <c r="D948" s="187"/>
      <c r="E948" s="202" t="s">
        <v>397</v>
      </c>
      <c r="F948" s="204">
        <f t="shared" si="655"/>
        <v>0</v>
      </c>
      <c r="G948" s="204">
        <f t="shared" si="656"/>
        <v>0</v>
      </c>
      <c r="H948" s="205">
        <f t="shared" si="657"/>
        <v>0</v>
      </c>
      <c r="I948" s="128"/>
      <c r="J948" s="135"/>
      <c r="K948" s="135"/>
      <c r="L948" s="135"/>
      <c r="M948" s="198">
        <v>31212</v>
      </c>
      <c r="N948" s="199"/>
      <c r="O948" s="200" t="s">
        <v>41</v>
      </c>
      <c r="P948" s="199" t="s">
        <v>142</v>
      </c>
      <c r="Q948" s="201">
        <f>Q949</f>
        <v>0</v>
      </c>
      <c r="R948" s="201">
        <f t="shared" ref="R948:AB948" si="679">R949</f>
        <v>0</v>
      </c>
      <c r="S948" s="201">
        <f t="shared" si="679"/>
        <v>0</v>
      </c>
      <c r="T948" s="201">
        <f t="shared" si="679"/>
        <v>0</v>
      </c>
      <c r="U948" s="201">
        <f t="shared" si="679"/>
        <v>0</v>
      </c>
      <c r="V948" s="201">
        <f t="shared" si="679"/>
        <v>0</v>
      </c>
      <c r="W948" s="201">
        <f t="shared" si="679"/>
        <v>0</v>
      </c>
      <c r="X948" s="201">
        <f t="shared" si="679"/>
        <v>0</v>
      </c>
      <c r="Y948" s="201">
        <f t="shared" si="679"/>
        <v>0</v>
      </c>
      <c r="Z948" s="201">
        <f t="shared" si="679"/>
        <v>0</v>
      </c>
      <c r="AA948" s="201">
        <f t="shared" si="679"/>
        <v>0</v>
      </c>
      <c r="AB948" s="201">
        <f t="shared" si="679"/>
        <v>0</v>
      </c>
      <c r="AC948" s="201"/>
      <c r="AD948" s="201"/>
    </row>
    <row r="949" spans="1:30" s="118" customFormat="1" ht="20.25" hidden="1" customHeight="1" x14ac:dyDescent="0.25">
      <c r="A949" s="186" t="s">
        <v>351</v>
      </c>
      <c r="B949" s="186"/>
      <c r="C949" s="186"/>
      <c r="D949" s="186"/>
      <c r="E949" s="186"/>
      <c r="F949" s="204">
        <f t="shared" si="655"/>
        <v>0</v>
      </c>
      <c r="G949" s="204">
        <f t="shared" si="656"/>
        <v>0</v>
      </c>
      <c r="H949" s="205">
        <f t="shared" si="657"/>
        <v>0</v>
      </c>
      <c r="I949" s="128"/>
      <c r="J949" s="135"/>
      <c r="K949" s="135"/>
      <c r="L949" s="135"/>
      <c r="M949" s="11"/>
      <c r="N949" s="175">
        <v>312120</v>
      </c>
      <c r="O949" s="176" t="s">
        <v>41</v>
      </c>
      <c r="P949" s="177" t="s">
        <v>142</v>
      </c>
      <c r="Q949" s="178">
        <v>0</v>
      </c>
      <c r="R949" s="178">
        <v>0</v>
      </c>
      <c r="S949" s="178">
        <f>Q949+R949</f>
        <v>0</v>
      </c>
      <c r="T949" s="178"/>
      <c r="U949" s="178"/>
      <c r="V949" s="178"/>
      <c r="W949" s="178"/>
      <c r="X949" s="178"/>
      <c r="Y949" s="178"/>
      <c r="Z949" s="178"/>
      <c r="AA949" s="178">
        <f>+Q949</f>
        <v>0</v>
      </c>
      <c r="AB949" s="178"/>
      <c r="AC949" s="178"/>
      <c r="AD949" s="178"/>
    </row>
    <row r="950" spans="1:30" s="118" customFormat="1" ht="20.25" hidden="1" customHeight="1" x14ac:dyDescent="0.25">
      <c r="A950" s="187" t="s">
        <v>351</v>
      </c>
      <c r="B950" s="187"/>
      <c r="C950" s="187"/>
      <c r="D950" s="187"/>
      <c r="E950" s="202" t="s">
        <v>397</v>
      </c>
      <c r="F950" s="204">
        <f t="shared" si="655"/>
        <v>0</v>
      </c>
      <c r="G950" s="204">
        <f t="shared" si="656"/>
        <v>0</v>
      </c>
      <c r="H950" s="205">
        <f t="shared" si="657"/>
        <v>0</v>
      </c>
      <c r="I950" s="128"/>
      <c r="J950" s="135"/>
      <c r="K950" s="135"/>
      <c r="L950" s="135"/>
      <c r="M950" s="198">
        <v>31213</v>
      </c>
      <c r="N950" s="199"/>
      <c r="O950" s="200" t="s">
        <v>41</v>
      </c>
      <c r="P950" s="199" t="s">
        <v>143</v>
      </c>
      <c r="Q950" s="201">
        <f>Q951</f>
        <v>0</v>
      </c>
      <c r="R950" s="201">
        <f t="shared" ref="R950:AB950" si="680">R951</f>
        <v>0</v>
      </c>
      <c r="S950" s="201">
        <f t="shared" si="680"/>
        <v>0</v>
      </c>
      <c r="T950" s="201">
        <f t="shared" si="680"/>
        <v>0</v>
      </c>
      <c r="U950" s="201">
        <f t="shared" si="680"/>
        <v>0</v>
      </c>
      <c r="V950" s="201">
        <f t="shared" si="680"/>
        <v>0</v>
      </c>
      <c r="W950" s="201">
        <f t="shared" si="680"/>
        <v>0</v>
      </c>
      <c r="X950" s="201">
        <f t="shared" si="680"/>
        <v>0</v>
      </c>
      <c r="Y950" s="201">
        <f t="shared" si="680"/>
        <v>0</v>
      </c>
      <c r="Z950" s="201">
        <f t="shared" si="680"/>
        <v>0</v>
      </c>
      <c r="AA950" s="201">
        <f t="shared" si="680"/>
        <v>0</v>
      </c>
      <c r="AB950" s="201">
        <f t="shared" si="680"/>
        <v>0</v>
      </c>
      <c r="AC950" s="201"/>
      <c r="AD950" s="201"/>
    </row>
    <row r="951" spans="1:30" s="118" customFormat="1" ht="20.25" hidden="1" customHeight="1" x14ac:dyDescent="0.25">
      <c r="A951" s="186" t="s">
        <v>351</v>
      </c>
      <c r="B951" s="186"/>
      <c r="C951" s="186"/>
      <c r="D951" s="186"/>
      <c r="E951" s="186"/>
      <c r="F951" s="204">
        <f t="shared" si="655"/>
        <v>0</v>
      </c>
      <c r="G951" s="204">
        <f t="shared" si="656"/>
        <v>0</v>
      </c>
      <c r="H951" s="205">
        <f t="shared" si="657"/>
        <v>0</v>
      </c>
      <c r="I951" s="128"/>
      <c r="J951" s="135"/>
      <c r="K951" s="135"/>
      <c r="L951" s="135"/>
      <c r="M951" s="11"/>
      <c r="N951" s="175">
        <v>312130</v>
      </c>
      <c r="O951" s="176" t="s">
        <v>41</v>
      </c>
      <c r="P951" s="177" t="s">
        <v>143</v>
      </c>
      <c r="Q951" s="178">
        <v>0</v>
      </c>
      <c r="R951" s="178">
        <v>0</v>
      </c>
      <c r="S951" s="178">
        <f>Q951+R951</f>
        <v>0</v>
      </c>
      <c r="T951" s="178"/>
      <c r="U951" s="178"/>
      <c r="V951" s="178"/>
      <c r="W951" s="178"/>
      <c r="X951" s="178"/>
      <c r="Y951" s="178"/>
      <c r="Z951" s="178"/>
      <c r="AA951" s="178">
        <f>+Q951</f>
        <v>0</v>
      </c>
      <c r="AB951" s="178"/>
      <c r="AC951" s="178"/>
      <c r="AD951" s="178"/>
    </row>
    <row r="952" spans="1:30" s="118" customFormat="1" ht="20.25" hidden="1" customHeight="1" x14ac:dyDescent="0.25">
      <c r="A952" s="187" t="s">
        <v>351</v>
      </c>
      <c r="B952" s="187"/>
      <c r="C952" s="187"/>
      <c r="D952" s="187"/>
      <c r="E952" s="202" t="s">
        <v>397</v>
      </c>
      <c r="F952" s="204">
        <f t="shared" si="655"/>
        <v>0</v>
      </c>
      <c r="G952" s="204">
        <f t="shared" si="656"/>
        <v>0</v>
      </c>
      <c r="H952" s="205">
        <f t="shared" si="657"/>
        <v>0</v>
      </c>
      <c r="I952" s="128"/>
      <c r="J952" s="135"/>
      <c r="K952" s="135"/>
      <c r="L952" s="135"/>
      <c r="M952" s="198">
        <v>31214</v>
      </c>
      <c r="N952" s="199"/>
      <c r="O952" s="200" t="s">
        <v>41</v>
      </c>
      <c r="P952" s="199" t="s">
        <v>144</v>
      </c>
      <c r="Q952" s="201">
        <f>Q953</f>
        <v>0</v>
      </c>
      <c r="R952" s="201">
        <f t="shared" ref="R952:AB952" si="681">R953</f>
        <v>0</v>
      </c>
      <c r="S952" s="201">
        <f t="shared" si="681"/>
        <v>0</v>
      </c>
      <c r="T952" s="201">
        <f t="shared" si="681"/>
        <v>0</v>
      </c>
      <c r="U952" s="201">
        <f t="shared" si="681"/>
        <v>0</v>
      </c>
      <c r="V952" s="201">
        <f t="shared" si="681"/>
        <v>0</v>
      </c>
      <c r="W952" s="201">
        <f t="shared" si="681"/>
        <v>0</v>
      </c>
      <c r="X952" s="201">
        <f t="shared" si="681"/>
        <v>0</v>
      </c>
      <c r="Y952" s="201">
        <f t="shared" si="681"/>
        <v>0</v>
      </c>
      <c r="Z952" s="201">
        <f t="shared" si="681"/>
        <v>0</v>
      </c>
      <c r="AA952" s="201">
        <f t="shared" si="681"/>
        <v>0</v>
      </c>
      <c r="AB952" s="201">
        <f t="shared" si="681"/>
        <v>0</v>
      </c>
      <c r="AC952" s="201"/>
      <c r="AD952" s="201"/>
    </row>
    <row r="953" spans="1:30" s="118" customFormat="1" ht="20.25" hidden="1" customHeight="1" x14ac:dyDescent="0.25">
      <c r="A953" s="186" t="s">
        <v>351</v>
      </c>
      <c r="B953" s="186"/>
      <c r="C953" s="186"/>
      <c r="D953" s="186"/>
      <c r="E953" s="186"/>
      <c r="F953" s="204">
        <f t="shared" si="655"/>
        <v>0</v>
      </c>
      <c r="G953" s="204">
        <f t="shared" si="656"/>
        <v>0</v>
      </c>
      <c r="H953" s="205">
        <f t="shared" si="657"/>
        <v>0</v>
      </c>
      <c r="I953" s="128"/>
      <c r="J953" s="135"/>
      <c r="K953" s="135"/>
      <c r="L953" s="135"/>
      <c r="M953" s="11"/>
      <c r="N953" s="175">
        <v>312140</v>
      </c>
      <c r="O953" s="176" t="s">
        <v>41</v>
      </c>
      <c r="P953" s="177" t="s">
        <v>144</v>
      </c>
      <c r="Q953" s="178">
        <v>0</v>
      </c>
      <c r="R953" s="178">
        <v>0</v>
      </c>
      <c r="S953" s="178">
        <f>Q953+R953</f>
        <v>0</v>
      </c>
      <c r="T953" s="178"/>
      <c r="U953" s="178"/>
      <c r="V953" s="178"/>
      <c r="W953" s="178"/>
      <c r="X953" s="178"/>
      <c r="Y953" s="178"/>
      <c r="Z953" s="178"/>
      <c r="AA953" s="178">
        <f>+Q953</f>
        <v>0</v>
      </c>
      <c r="AB953" s="178"/>
      <c r="AC953" s="178"/>
      <c r="AD953" s="178"/>
    </row>
    <row r="954" spans="1:30" s="118" customFormat="1" ht="20.25" hidden="1" customHeight="1" x14ac:dyDescent="0.25">
      <c r="A954" s="187" t="s">
        <v>351</v>
      </c>
      <c r="B954" s="187"/>
      <c r="C954" s="187"/>
      <c r="D954" s="187"/>
      <c r="E954" s="202" t="s">
        <v>397</v>
      </c>
      <c r="F954" s="204">
        <f t="shared" si="655"/>
        <v>0</v>
      </c>
      <c r="G954" s="204">
        <f t="shared" si="656"/>
        <v>0</v>
      </c>
      <c r="H954" s="205">
        <f t="shared" si="657"/>
        <v>0</v>
      </c>
      <c r="I954" s="128"/>
      <c r="J954" s="135"/>
      <c r="K954" s="135"/>
      <c r="L954" s="135"/>
      <c r="M954" s="198">
        <v>31215</v>
      </c>
      <c r="N954" s="199"/>
      <c r="O954" s="200" t="s">
        <v>41</v>
      </c>
      <c r="P954" s="199" t="s">
        <v>145</v>
      </c>
      <c r="Q954" s="201">
        <f>Q955</f>
        <v>0</v>
      </c>
      <c r="R954" s="201">
        <f t="shared" ref="R954:AB954" si="682">R955</f>
        <v>0</v>
      </c>
      <c r="S954" s="201">
        <f t="shared" si="682"/>
        <v>0</v>
      </c>
      <c r="T954" s="201">
        <f t="shared" si="682"/>
        <v>0</v>
      </c>
      <c r="U954" s="201">
        <f t="shared" si="682"/>
        <v>0</v>
      </c>
      <c r="V954" s="201">
        <f t="shared" si="682"/>
        <v>0</v>
      </c>
      <c r="W954" s="201">
        <f t="shared" si="682"/>
        <v>0</v>
      </c>
      <c r="X954" s="201">
        <f t="shared" si="682"/>
        <v>0</v>
      </c>
      <c r="Y954" s="201">
        <f t="shared" si="682"/>
        <v>0</v>
      </c>
      <c r="Z954" s="201">
        <f t="shared" si="682"/>
        <v>0</v>
      </c>
      <c r="AA954" s="201">
        <f t="shared" si="682"/>
        <v>0</v>
      </c>
      <c r="AB954" s="201">
        <f t="shared" si="682"/>
        <v>0</v>
      </c>
      <c r="AC954" s="201"/>
      <c r="AD954" s="201"/>
    </row>
    <row r="955" spans="1:30" s="118" customFormat="1" ht="20.25" hidden="1" customHeight="1" x14ac:dyDescent="0.25">
      <c r="A955" s="186" t="s">
        <v>351</v>
      </c>
      <c r="B955" s="186"/>
      <c r="C955" s="186"/>
      <c r="D955" s="186"/>
      <c r="E955" s="186"/>
      <c r="F955" s="204">
        <f t="shared" si="655"/>
        <v>0</v>
      </c>
      <c r="G955" s="204">
        <f t="shared" si="656"/>
        <v>0</v>
      </c>
      <c r="H955" s="205">
        <f t="shared" si="657"/>
        <v>0</v>
      </c>
      <c r="I955" s="128"/>
      <c r="J955" s="135"/>
      <c r="K955" s="135"/>
      <c r="L955" s="135"/>
      <c r="M955" s="11"/>
      <c r="N955" s="175">
        <v>312150</v>
      </c>
      <c r="O955" s="176" t="s">
        <v>41</v>
      </c>
      <c r="P955" s="177" t="s">
        <v>145</v>
      </c>
      <c r="Q955" s="178">
        <v>0</v>
      </c>
      <c r="R955" s="178">
        <v>0</v>
      </c>
      <c r="S955" s="178">
        <f>Q955+R955</f>
        <v>0</v>
      </c>
      <c r="T955" s="178"/>
      <c r="U955" s="178"/>
      <c r="V955" s="178"/>
      <c r="W955" s="178"/>
      <c r="X955" s="178"/>
      <c r="Y955" s="178"/>
      <c r="Z955" s="178"/>
      <c r="AA955" s="178">
        <f>+Q955</f>
        <v>0</v>
      </c>
      <c r="AB955" s="178"/>
      <c r="AC955" s="178"/>
      <c r="AD955" s="178"/>
    </row>
    <row r="956" spans="1:30" s="118" customFormat="1" ht="20.25" hidden="1" customHeight="1" x14ac:dyDescent="0.25">
      <c r="A956" s="187" t="s">
        <v>351</v>
      </c>
      <c r="B956" s="187"/>
      <c r="C956" s="187"/>
      <c r="D956" s="187"/>
      <c r="E956" s="202" t="s">
        <v>397</v>
      </c>
      <c r="F956" s="204">
        <f t="shared" si="655"/>
        <v>0</v>
      </c>
      <c r="G956" s="204">
        <f t="shared" si="656"/>
        <v>0</v>
      </c>
      <c r="H956" s="205">
        <f t="shared" si="657"/>
        <v>0</v>
      </c>
      <c r="I956" s="128"/>
      <c r="J956" s="135"/>
      <c r="K956" s="135"/>
      <c r="L956" s="135"/>
      <c r="M956" s="198">
        <v>31219</v>
      </c>
      <c r="N956" s="199"/>
      <c r="O956" s="200" t="s">
        <v>41</v>
      </c>
      <c r="P956" s="199" t="s">
        <v>147</v>
      </c>
      <c r="Q956" s="201">
        <f>Q957</f>
        <v>0</v>
      </c>
      <c r="R956" s="201">
        <f t="shared" ref="R956:AB956" si="683">R957</f>
        <v>0</v>
      </c>
      <c r="S956" s="201">
        <f t="shared" si="683"/>
        <v>0</v>
      </c>
      <c r="T956" s="201">
        <f t="shared" si="683"/>
        <v>0</v>
      </c>
      <c r="U956" s="201">
        <f t="shared" si="683"/>
        <v>0</v>
      </c>
      <c r="V956" s="201">
        <f t="shared" si="683"/>
        <v>0</v>
      </c>
      <c r="W956" s="201">
        <f t="shared" si="683"/>
        <v>0</v>
      </c>
      <c r="X956" s="201">
        <f t="shared" si="683"/>
        <v>0</v>
      </c>
      <c r="Y956" s="201">
        <f t="shared" si="683"/>
        <v>0</v>
      </c>
      <c r="Z956" s="201">
        <f t="shared" si="683"/>
        <v>0</v>
      </c>
      <c r="AA956" s="201">
        <f t="shared" si="683"/>
        <v>0</v>
      </c>
      <c r="AB956" s="201">
        <f t="shared" si="683"/>
        <v>0</v>
      </c>
      <c r="AC956" s="201"/>
      <c r="AD956" s="201"/>
    </row>
    <row r="957" spans="1:30" s="118" customFormat="1" ht="20.25" hidden="1" customHeight="1" x14ac:dyDescent="0.25">
      <c r="A957" s="186" t="s">
        <v>351</v>
      </c>
      <c r="B957" s="186"/>
      <c r="C957" s="186"/>
      <c r="D957" s="186"/>
      <c r="E957" s="186"/>
      <c r="F957" s="204">
        <f t="shared" si="655"/>
        <v>0</v>
      </c>
      <c r="G957" s="204">
        <f t="shared" si="656"/>
        <v>0</v>
      </c>
      <c r="H957" s="205">
        <f t="shared" si="657"/>
        <v>0</v>
      </c>
      <c r="I957" s="128"/>
      <c r="J957" s="135"/>
      <c r="K957" s="135"/>
      <c r="L957" s="135"/>
      <c r="M957" s="11"/>
      <c r="N957" s="175">
        <v>312190</v>
      </c>
      <c r="O957" s="176" t="s">
        <v>41</v>
      </c>
      <c r="P957" s="177" t="s">
        <v>147</v>
      </c>
      <c r="Q957" s="178">
        <v>0</v>
      </c>
      <c r="R957" s="178">
        <v>0</v>
      </c>
      <c r="S957" s="178">
        <f>Q957+R957</f>
        <v>0</v>
      </c>
      <c r="T957" s="178"/>
      <c r="U957" s="178"/>
      <c r="V957" s="178"/>
      <c r="W957" s="178"/>
      <c r="X957" s="178"/>
      <c r="Y957" s="178"/>
      <c r="Z957" s="178"/>
      <c r="AA957" s="178">
        <f>+Q957</f>
        <v>0</v>
      </c>
      <c r="AB957" s="178"/>
      <c r="AC957" s="178"/>
      <c r="AD957" s="178"/>
    </row>
    <row r="958" spans="1:30" s="218" customFormat="1" ht="20.25" hidden="1" customHeight="1" x14ac:dyDescent="0.25">
      <c r="A958" s="192" t="s">
        <v>351</v>
      </c>
      <c r="B958" s="192"/>
      <c r="C958" s="219" t="s">
        <v>393</v>
      </c>
      <c r="D958" s="219" t="s">
        <v>396</v>
      </c>
      <c r="E958" s="219" t="s">
        <v>397</v>
      </c>
      <c r="F958" s="211">
        <f t="shared" si="655"/>
        <v>680</v>
      </c>
      <c r="G958" s="211">
        <f t="shared" si="656"/>
        <v>0</v>
      </c>
      <c r="H958" s="212">
        <f t="shared" si="657"/>
        <v>1090</v>
      </c>
      <c r="I958" s="213"/>
      <c r="J958" s="214"/>
      <c r="K958" s="214">
        <v>313</v>
      </c>
      <c r="L958" s="214"/>
      <c r="M958" s="214"/>
      <c r="N958" s="215"/>
      <c r="O958" s="220" t="s">
        <v>41</v>
      </c>
      <c r="P958" s="216" t="s">
        <v>149</v>
      </c>
      <c r="Q958" s="217">
        <f>Q959+Q964</f>
        <v>340</v>
      </c>
      <c r="R958" s="217">
        <f t="shared" ref="R958:AB958" si="684">R959+R964</f>
        <v>0</v>
      </c>
      <c r="S958" s="217">
        <f t="shared" si="684"/>
        <v>340</v>
      </c>
      <c r="T958" s="217">
        <f t="shared" si="684"/>
        <v>0</v>
      </c>
      <c r="U958" s="217">
        <f t="shared" si="684"/>
        <v>0</v>
      </c>
      <c r="V958" s="217">
        <f t="shared" si="684"/>
        <v>0</v>
      </c>
      <c r="W958" s="217">
        <f t="shared" si="684"/>
        <v>0</v>
      </c>
      <c r="X958" s="217">
        <f t="shared" si="684"/>
        <v>0</v>
      </c>
      <c r="Y958" s="217">
        <f t="shared" si="684"/>
        <v>0</v>
      </c>
      <c r="Z958" s="217">
        <f t="shared" si="684"/>
        <v>340</v>
      </c>
      <c r="AA958" s="217">
        <f t="shared" si="684"/>
        <v>400</v>
      </c>
      <c r="AB958" s="217">
        <f t="shared" si="684"/>
        <v>350</v>
      </c>
      <c r="AC958" s="217"/>
      <c r="AD958" s="217"/>
    </row>
    <row r="959" spans="1:30" s="118" customFormat="1" ht="20.25" hidden="1" customHeight="1" x14ac:dyDescent="0.25">
      <c r="A959" s="186" t="s">
        <v>351</v>
      </c>
      <c r="B959" s="186"/>
      <c r="C959" s="186"/>
      <c r="D959" s="202" t="s">
        <v>396</v>
      </c>
      <c r="E959" s="202" t="s">
        <v>397</v>
      </c>
      <c r="F959" s="204">
        <f t="shared" si="655"/>
        <v>680</v>
      </c>
      <c r="G959" s="204">
        <f t="shared" si="656"/>
        <v>0</v>
      </c>
      <c r="H959" s="205">
        <f t="shared" si="657"/>
        <v>1090</v>
      </c>
      <c r="I959" s="128"/>
      <c r="J959" s="135"/>
      <c r="K959" s="135"/>
      <c r="L959" s="135">
        <v>3132</v>
      </c>
      <c r="M959" s="135"/>
      <c r="N959" s="136"/>
      <c r="O959" s="12" t="s">
        <v>41</v>
      </c>
      <c r="P959" s="131" t="s">
        <v>150</v>
      </c>
      <c r="Q959" s="137">
        <f>Q960+Q962</f>
        <v>340</v>
      </c>
      <c r="R959" s="137">
        <f t="shared" ref="R959:AB959" si="685">R960+R962</f>
        <v>0</v>
      </c>
      <c r="S959" s="137">
        <f t="shared" si="685"/>
        <v>340</v>
      </c>
      <c r="T959" s="137">
        <f t="shared" si="685"/>
        <v>0</v>
      </c>
      <c r="U959" s="137">
        <f t="shared" si="685"/>
        <v>0</v>
      </c>
      <c r="V959" s="137">
        <f t="shared" si="685"/>
        <v>0</v>
      </c>
      <c r="W959" s="137">
        <f t="shared" si="685"/>
        <v>0</v>
      </c>
      <c r="X959" s="137">
        <f t="shared" si="685"/>
        <v>0</v>
      </c>
      <c r="Y959" s="137">
        <f t="shared" si="685"/>
        <v>0</v>
      </c>
      <c r="Z959" s="137">
        <f t="shared" si="685"/>
        <v>340</v>
      </c>
      <c r="AA959" s="137">
        <f t="shared" si="685"/>
        <v>400</v>
      </c>
      <c r="AB959" s="137">
        <f t="shared" si="685"/>
        <v>350</v>
      </c>
      <c r="AC959" s="137"/>
      <c r="AD959" s="137"/>
    </row>
    <row r="960" spans="1:30" s="118" customFormat="1" ht="20.25" hidden="1" customHeight="1" x14ac:dyDescent="0.25">
      <c r="A960" s="187" t="s">
        <v>351</v>
      </c>
      <c r="B960" s="187"/>
      <c r="C960" s="187"/>
      <c r="D960" s="187"/>
      <c r="E960" s="202" t="s">
        <v>397</v>
      </c>
      <c r="F960" s="204">
        <f t="shared" si="655"/>
        <v>680</v>
      </c>
      <c r="G960" s="204">
        <f t="shared" si="656"/>
        <v>0</v>
      </c>
      <c r="H960" s="205">
        <f t="shared" si="657"/>
        <v>1090</v>
      </c>
      <c r="I960" s="128"/>
      <c r="J960" s="135"/>
      <c r="K960" s="135"/>
      <c r="L960" s="135"/>
      <c r="M960" s="198">
        <v>31321</v>
      </c>
      <c r="N960" s="199"/>
      <c r="O960" s="200" t="s">
        <v>41</v>
      </c>
      <c r="P960" s="199" t="s">
        <v>150</v>
      </c>
      <c r="Q960" s="201">
        <f t="shared" ref="Q960:AB960" si="686">Q961</f>
        <v>340</v>
      </c>
      <c r="R960" s="201">
        <f t="shared" si="686"/>
        <v>0</v>
      </c>
      <c r="S960" s="201">
        <f t="shared" si="686"/>
        <v>340</v>
      </c>
      <c r="T960" s="201">
        <f t="shared" si="686"/>
        <v>0</v>
      </c>
      <c r="U960" s="201">
        <f t="shared" si="686"/>
        <v>0</v>
      </c>
      <c r="V960" s="201">
        <f t="shared" si="686"/>
        <v>0</v>
      </c>
      <c r="W960" s="201">
        <f t="shared" si="686"/>
        <v>0</v>
      </c>
      <c r="X960" s="201">
        <f t="shared" si="686"/>
        <v>0</v>
      </c>
      <c r="Y960" s="201">
        <f t="shared" si="686"/>
        <v>0</v>
      </c>
      <c r="Z960" s="201">
        <f t="shared" si="686"/>
        <v>340</v>
      </c>
      <c r="AA960" s="201">
        <f t="shared" si="686"/>
        <v>400</v>
      </c>
      <c r="AB960" s="201">
        <f t="shared" si="686"/>
        <v>350</v>
      </c>
      <c r="AC960" s="201"/>
      <c r="AD960" s="201"/>
    </row>
    <row r="961" spans="1:30" s="118" customFormat="1" ht="20.25" hidden="1" customHeight="1" x14ac:dyDescent="0.25">
      <c r="A961" s="186" t="s">
        <v>351</v>
      </c>
      <c r="B961" s="186"/>
      <c r="C961" s="186"/>
      <c r="D961" s="186"/>
      <c r="E961" s="186"/>
      <c r="F961" s="204">
        <f t="shared" si="655"/>
        <v>680</v>
      </c>
      <c r="G961" s="204">
        <f t="shared" si="656"/>
        <v>0</v>
      </c>
      <c r="H961" s="205">
        <f t="shared" si="657"/>
        <v>1090</v>
      </c>
      <c r="I961" s="128"/>
      <c r="J961" s="135"/>
      <c r="K961" s="135"/>
      <c r="L961" s="135"/>
      <c r="M961" s="11"/>
      <c r="N961" s="175">
        <v>313210</v>
      </c>
      <c r="O961" s="176" t="s">
        <v>41</v>
      </c>
      <c r="P961" s="177" t="s">
        <v>150</v>
      </c>
      <c r="Q961" s="178">
        <v>340</v>
      </c>
      <c r="R961" s="178">
        <f>S961-Q961</f>
        <v>0</v>
      </c>
      <c r="S961" s="178">
        <f>480-140</f>
        <v>340</v>
      </c>
      <c r="T961" s="178"/>
      <c r="U961" s="178"/>
      <c r="V961" s="178"/>
      <c r="W961" s="178"/>
      <c r="X961" s="178"/>
      <c r="Y961" s="178"/>
      <c r="Z961" s="178">
        <v>340</v>
      </c>
      <c r="AA961" s="178">
        <v>400</v>
      </c>
      <c r="AB961" s="178">
        <v>350</v>
      </c>
      <c r="AC961" s="178"/>
      <c r="AD961" s="178"/>
    </row>
    <row r="962" spans="1:30" s="118" customFormat="1" ht="20.25" hidden="1" customHeight="1" x14ac:dyDescent="0.25">
      <c r="A962" s="187" t="s">
        <v>351</v>
      </c>
      <c r="B962" s="187"/>
      <c r="C962" s="187"/>
      <c r="D962" s="187"/>
      <c r="E962" s="202" t="s">
        <v>397</v>
      </c>
      <c r="F962" s="204">
        <f t="shared" si="655"/>
        <v>0</v>
      </c>
      <c r="G962" s="204">
        <f t="shared" si="656"/>
        <v>0</v>
      </c>
      <c r="H962" s="205">
        <f t="shared" si="657"/>
        <v>0</v>
      </c>
      <c r="I962" s="128"/>
      <c r="J962" s="135"/>
      <c r="K962" s="135"/>
      <c r="L962" s="135"/>
      <c r="M962" s="198">
        <v>31322</v>
      </c>
      <c r="N962" s="199"/>
      <c r="O962" s="200" t="s">
        <v>41</v>
      </c>
      <c r="P962" s="199" t="s">
        <v>270</v>
      </c>
      <c r="Q962" s="201">
        <f>+Q963</f>
        <v>0</v>
      </c>
      <c r="R962" s="201">
        <f t="shared" ref="R962:AD962" si="687">+R963</f>
        <v>0</v>
      </c>
      <c r="S962" s="201">
        <f t="shared" si="687"/>
        <v>0</v>
      </c>
      <c r="T962" s="201">
        <f t="shared" si="687"/>
        <v>0</v>
      </c>
      <c r="U962" s="201">
        <f t="shared" si="687"/>
        <v>0</v>
      </c>
      <c r="V962" s="201">
        <f t="shared" si="687"/>
        <v>0</v>
      </c>
      <c r="W962" s="201">
        <f t="shared" si="687"/>
        <v>0</v>
      </c>
      <c r="X962" s="201">
        <f t="shared" si="687"/>
        <v>0</v>
      </c>
      <c r="Y962" s="201">
        <f t="shared" si="687"/>
        <v>0</v>
      </c>
      <c r="Z962" s="201">
        <f t="shared" si="687"/>
        <v>0</v>
      </c>
      <c r="AA962" s="201">
        <f t="shared" si="687"/>
        <v>0</v>
      </c>
      <c r="AB962" s="201">
        <f t="shared" si="687"/>
        <v>0</v>
      </c>
      <c r="AC962" s="201">
        <f t="shared" si="687"/>
        <v>0</v>
      </c>
      <c r="AD962" s="201">
        <f t="shared" si="687"/>
        <v>0</v>
      </c>
    </row>
    <row r="963" spans="1:30" s="118" customFormat="1" ht="20.25" hidden="1" customHeight="1" x14ac:dyDescent="0.25">
      <c r="A963" s="186" t="s">
        <v>351</v>
      </c>
      <c r="B963" s="186"/>
      <c r="C963" s="186"/>
      <c r="D963" s="186"/>
      <c r="E963" s="186"/>
      <c r="F963" s="204">
        <f t="shared" si="655"/>
        <v>0</v>
      </c>
      <c r="G963" s="204">
        <f t="shared" si="656"/>
        <v>0</v>
      </c>
      <c r="H963" s="205">
        <f t="shared" si="657"/>
        <v>0</v>
      </c>
      <c r="I963" s="128"/>
      <c r="J963" s="135"/>
      <c r="K963" s="135"/>
      <c r="L963" s="135"/>
      <c r="M963" s="11"/>
      <c r="N963" s="175">
        <v>313220</v>
      </c>
      <c r="O963" s="176" t="s">
        <v>41</v>
      </c>
      <c r="P963" s="177" t="s">
        <v>270</v>
      </c>
      <c r="Q963" s="178"/>
      <c r="R963" s="178"/>
      <c r="S963" s="178"/>
      <c r="T963" s="178"/>
      <c r="U963" s="178"/>
      <c r="V963" s="178"/>
      <c r="W963" s="178"/>
      <c r="X963" s="178"/>
      <c r="Y963" s="178"/>
      <c r="Z963" s="178"/>
      <c r="AA963" s="178">
        <f>+Q963</f>
        <v>0</v>
      </c>
      <c r="AB963" s="178"/>
      <c r="AC963" s="178"/>
      <c r="AD963" s="178"/>
    </row>
    <row r="964" spans="1:30" s="118" customFormat="1" ht="20.25" hidden="1" customHeight="1" x14ac:dyDescent="0.25">
      <c r="A964" s="186" t="s">
        <v>351</v>
      </c>
      <c r="B964" s="186"/>
      <c r="C964" s="186"/>
      <c r="D964" s="202" t="s">
        <v>396</v>
      </c>
      <c r="E964" s="202" t="s">
        <v>397</v>
      </c>
      <c r="F964" s="204">
        <f t="shared" si="655"/>
        <v>0</v>
      </c>
      <c r="G964" s="204">
        <f t="shared" si="656"/>
        <v>0</v>
      </c>
      <c r="H964" s="205">
        <f t="shared" si="657"/>
        <v>0</v>
      </c>
      <c r="I964" s="128"/>
      <c r="J964" s="135"/>
      <c r="K964" s="135"/>
      <c r="L964" s="135">
        <v>3133</v>
      </c>
      <c r="M964" s="135"/>
      <c r="N964" s="136"/>
      <c r="O964" s="12" t="s">
        <v>41</v>
      </c>
      <c r="P964" s="131" t="s">
        <v>271</v>
      </c>
      <c r="Q964" s="137">
        <f>+Q965</f>
        <v>0</v>
      </c>
      <c r="R964" s="137">
        <f t="shared" ref="R964:AD965" si="688">+R965</f>
        <v>0</v>
      </c>
      <c r="S964" s="137">
        <f t="shared" si="688"/>
        <v>0</v>
      </c>
      <c r="T964" s="137">
        <f t="shared" si="688"/>
        <v>0</v>
      </c>
      <c r="U964" s="137">
        <f t="shared" si="688"/>
        <v>0</v>
      </c>
      <c r="V964" s="137">
        <f t="shared" si="688"/>
        <v>0</v>
      </c>
      <c r="W964" s="137">
        <f t="shared" si="688"/>
        <v>0</v>
      </c>
      <c r="X964" s="137">
        <f t="shared" si="688"/>
        <v>0</v>
      </c>
      <c r="Y964" s="137">
        <f t="shared" si="688"/>
        <v>0</v>
      </c>
      <c r="Z964" s="137">
        <f t="shared" si="688"/>
        <v>0</v>
      </c>
      <c r="AA964" s="137">
        <f t="shared" si="688"/>
        <v>0</v>
      </c>
      <c r="AB964" s="137">
        <f t="shared" si="688"/>
        <v>0</v>
      </c>
      <c r="AC964" s="137">
        <f t="shared" si="688"/>
        <v>0</v>
      </c>
      <c r="AD964" s="137">
        <f t="shared" si="688"/>
        <v>0</v>
      </c>
    </row>
    <row r="965" spans="1:30" s="118" customFormat="1" ht="20.25" hidden="1" customHeight="1" x14ac:dyDescent="0.25">
      <c r="A965" s="187" t="s">
        <v>351</v>
      </c>
      <c r="B965" s="187"/>
      <c r="C965" s="187"/>
      <c r="D965" s="187"/>
      <c r="E965" s="202" t="s">
        <v>397</v>
      </c>
      <c r="F965" s="204">
        <f t="shared" si="655"/>
        <v>0</v>
      </c>
      <c r="G965" s="204">
        <f t="shared" si="656"/>
        <v>0</v>
      </c>
      <c r="H965" s="205">
        <f t="shared" si="657"/>
        <v>0</v>
      </c>
      <c r="I965" s="128"/>
      <c r="J965" s="135"/>
      <c r="K965" s="135"/>
      <c r="L965" s="135"/>
      <c r="M965" s="198">
        <v>31332</v>
      </c>
      <c r="N965" s="199"/>
      <c r="O965" s="200" t="s">
        <v>41</v>
      </c>
      <c r="P965" s="199" t="s">
        <v>271</v>
      </c>
      <c r="Q965" s="201">
        <f>+Q966</f>
        <v>0</v>
      </c>
      <c r="R965" s="201">
        <f t="shared" si="688"/>
        <v>0</v>
      </c>
      <c r="S965" s="201">
        <f t="shared" si="688"/>
        <v>0</v>
      </c>
      <c r="T965" s="201">
        <f t="shared" si="688"/>
        <v>0</v>
      </c>
      <c r="U965" s="201">
        <f t="shared" si="688"/>
        <v>0</v>
      </c>
      <c r="V965" s="201">
        <f t="shared" si="688"/>
        <v>0</v>
      </c>
      <c r="W965" s="201">
        <f t="shared" si="688"/>
        <v>0</v>
      </c>
      <c r="X965" s="201">
        <f t="shared" si="688"/>
        <v>0</v>
      </c>
      <c r="Y965" s="201">
        <f t="shared" si="688"/>
        <v>0</v>
      </c>
      <c r="Z965" s="201">
        <f t="shared" si="688"/>
        <v>0</v>
      </c>
      <c r="AA965" s="201">
        <f t="shared" si="688"/>
        <v>0</v>
      </c>
      <c r="AB965" s="201">
        <f t="shared" si="688"/>
        <v>0</v>
      </c>
      <c r="AC965" s="201">
        <f t="shared" si="688"/>
        <v>0</v>
      </c>
      <c r="AD965" s="201">
        <f t="shared" si="688"/>
        <v>0</v>
      </c>
    </row>
    <row r="966" spans="1:30" s="118" customFormat="1" ht="20.25" hidden="1" customHeight="1" x14ac:dyDescent="0.25">
      <c r="A966" s="186" t="s">
        <v>351</v>
      </c>
      <c r="B966" s="186"/>
      <c r="C966" s="186"/>
      <c r="D966" s="186"/>
      <c r="E966" s="186"/>
      <c r="F966" s="204">
        <f t="shared" si="655"/>
        <v>0</v>
      </c>
      <c r="G966" s="204">
        <f t="shared" si="656"/>
        <v>0</v>
      </c>
      <c r="H966" s="205">
        <f t="shared" si="657"/>
        <v>0</v>
      </c>
      <c r="I966" s="128"/>
      <c r="J966" s="135"/>
      <c r="K966" s="135"/>
      <c r="L966" s="135"/>
      <c r="M966" s="11"/>
      <c r="N966" s="175">
        <v>313320</v>
      </c>
      <c r="O966" s="176" t="s">
        <v>41</v>
      </c>
      <c r="P966" s="177" t="s">
        <v>271</v>
      </c>
      <c r="Q966" s="178"/>
      <c r="R966" s="178"/>
      <c r="S966" s="178"/>
      <c r="T966" s="178"/>
      <c r="U966" s="178"/>
      <c r="V966" s="178"/>
      <c r="W966" s="178"/>
      <c r="X966" s="178"/>
      <c r="Y966" s="178"/>
      <c r="Z966" s="178"/>
      <c r="AA966" s="178">
        <f>+Q966</f>
        <v>0</v>
      </c>
      <c r="AB966" s="178"/>
      <c r="AC966" s="178"/>
      <c r="AD966" s="178"/>
    </row>
    <row r="967" spans="1:30" s="191" customFormat="1" ht="20.25" customHeight="1" x14ac:dyDescent="0.25">
      <c r="A967" s="187" t="s">
        <v>351</v>
      </c>
      <c r="B967" s="202" t="s">
        <v>362</v>
      </c>
      <c r="C967" s="202" t="s">
        <v>393</v>
      </c>
      <c r="D967" s="202" t="s">
        <v>396</v>
      </c>
      <c r="E967" s="202" t="s">
        <v>397</v>
      </c>
      <c r="F967" s="204">
        <f t="shared" si="655"/>
        <v>14200</v>
      </c>
      <c r="G967" s="204">
        <f t="shared" si="656"/>
        <v>0</v>
      </c>
      <c r="H967" s="205">
        <f t="shared" si="657"/>
        <v>35500</v>
      </c>
      <c r="I967" s="125"/>
      <c r="J967" s="125">
        <v>32</v>
      </c>
      <c r="K967" s="125"/>
      <c r="L967" s="125"/>
      <c r="M967" s="125"/>
      <c r="N967" s="125"/>
      <c r="O967" s="179" t="s">
        <v>41</v>
      </c>
      <c r="P967" s="189" t="s">
        <v>7</v>
      </c>
      <c r="Q967" s="190">
        <f>Q968+Q989+Q1013</f>
        <v>7100</v>
      </c>
      <c r="R967" s="190">
        <f t="shared" ref="R967:AB967" si="689">R968+R989+R1013</f>
        <v>0</v>
      </c>
      <c r="S967" s="190">
        <f t="shared" si="689"/>
        <v>7100</v>
      </c>
      <c r="T967" s="190">
        <f t="shared" si="689"/>
        <v>0</v>
      </c>
      <c r="U967" s="190">
        <f t="shared" si="689"/>
        <v>0</v>
      </c>
      <c r="V967" s="190">
        <f t="shared" si="689"/>
        <v>0</v>
      </c>
      <c r="W967" s="190">
        <f t="shared" si="689"/>
        <v>0</v>
      </c>
      <c r="X967" s="190">
        <f t="shared" si="689"/>
        <v>0</v>
      </c>
      <c r="Y967" s="190">
        <f t="shared" si="689"/>
        <v>0</v>
      </c>
      <c r="Z967" s="190">
        <f t="shared" si="689"/>
        <v>7100</v>
      </c>
      <c r="AA967" s="190">
        <f t="shared" si="689"/>
        <v>7100</v>
      </c>
      <c r="AB967" s="190">
        <f t="shared" si="689"/>
        <v>7100</v>
      </c>
      <c r="AC967" s="190">
        <v>7100</v>
      </c>
      <c r="AD967" s="190">
        <v>7100</v>
      </c>
    </row>
    <row r="968" spans="1:30" s="218" customFormat="1" ht="20.25" hidden="1" customHeight="1" x14ac:dyDescent="0.25">
      <c r="A968" s="192" t="s">
        <v>351</v>
      </c>
      <c r="B968" s="192"/>
      <c r="C968" s="219" t="s">
        <v>393</v>
      </c>
      <c r="D968" s="219" t="s">
        <v>396</v>
      </c>
      <c r="E968" s="219" t="s">
        <v>397</v>
      </c>
      <c r="F968" s="211">
        <f t="shared" si="655"/>
        <v>520</v>
      </c>
      <c r="G968" s="211">
        <f t="shared" si="656"/>
        <v>0</v>
      </c>
      <c r="H968" s="212">
        <f t="shared" si="657"/>
        <v>260</v>
      </c>
      <c r="I968" s="213"/>
      <c r="J968" s="214"/>
      <c r="K968" s="214">
        <v>321</v>
      </c>
      <c r="L968" s="214"/>
      <c r="M968" s="214"/>
      <c r="N968" s="215"/>
      <c r="O968" s="220" t="s">
        <v>41</v>
      </c>
      <c r="P968" s="216" t="s">
        <v>151</v>
      </c>
      <c r="Q968" s="217">
        <f>Q969+Q983+Q978</f>
        <v>260</v>
      </c>
      <c r="R968" s="217">
        <f t="shared" ref="R968:AB968" si="690">R969+R983+R978</f>
        <v>0</v>
      </c>
      <c r="S968" s="217">
        <f t="shared" si="690"/>
        <v>260</v>
      </c>
      <c r="T968" s="217">
        <f t="shared" si="690"/>
        <v>0</v>
      </c>
      <c r="U968" s="217">
        <f t="shared" si="690"/>
        <v>0</v>
      </c>
      <c r="V968" s="217">
        <f t="shared" si="690"/>
        <v>0</v>
      </c>
      <c r="W968" s="217">
        <f t="shared" si="690"/>
        <v>0</v>
      </c>
      <c r="X968" s="217">
        <f t="shared" si="690"/>
        <v>0</v>
      </c>
      <c r="Y968" s="217">
        <f t="shared" si="690"/>
        <v>0</v>
      </c>
      <c r="Z968" s="217">
        <f t="shared" si="690"/>
        <v>260</v>
      </c>
      <c r="AA968" s="217">
        <f t="shared" si="690"/>
        <v>0</v>
      </c>
      <c r="AB968" s="217">
        <f t="shared" si="690"/>
        <v>0</v>
      </c>
      <c r="AC968" s="217"/>
      <c r="AD968" s="217"/>
    </row>
    <row r="969" spans="1:30" s="118" customFormat="1" ht="20.25" hidden="1" customHeight="1" x14ac:dyDescent="0.25">
      <c r="A969" s="186" t="s">
        <v>351</v>
      </c>
      <c r="B969" s="186"/>
      <c r="C969" s="186"/>
      <c r="D969" s="202" t="s">
        <v>396</v>
      </c>
      <c r="E969" s="202" t="s">
        <v>397</v>
      </c>
      <c r="F969" s="204">
        <f t="shared" si="655"/>
        <v>120</v>
      </c>
      <c r="G969" s="204">
        <f t="shared" si="656"/>
        <v>0</v>
      </c>
      <c r="H969" s="205">
        <f t="shared" si="657"/>
        <v>60</v>
      </c>
      <c r="I969" s="128"/>
      <c r="J969" s="135"/>
      <c r="K969" s="135"/>
      <c r="L969" s="135">
        <v>3211</v>
      </c>
      <c r="M969" s="135"/>
      <c r="N969" s="136"/>
      <c r="O969" s="12" t="s">
        <v>41</v>
      </c>
      <c r="P969" s="131" t="s">
        <v>152</v>
      </c>
      <c r="Q969" s="137">
        <f>Q970+Q972+Q974+Q976</f>
        <v>60</v>
      </c>
      <c r="R969" s="137">
        <f t="shared" ref="R969:AB969" si="691">R970+R972+R974+R976</f>
        <v>0</v>
      </c>
      <c r="S969" s="137">
        <f t="shared" si="691"/>
        <v>60</v>
      </c>
      <c r="T969" s="137">
        <f t="shared" si="691"/>
        <v>0</v>
      </c>
      <c r="U969" s="137">
        <f t="shared" si="691"/>
        <v>0</v>
      </c>
      <c r="V969" s="137">
        <f t="shared" si="691"/>
        <v>0</v>
      </c>
      <c r="W969" s="137">
        <f t="shared" si="691"/>
        <v>0</v>
      </c>
      <c r="X969" s="137">
        <f t="shared" si="691"/>
        <v>0</v>
      </c>
      <c r="Y969" s="137">
        <f t="shared" si="691"/>
        <v>0</v>
      </c>
      <c r="Z969" s="137">
        <f t="shared" si="691"/>
        <v>60</v>
      </c>
      <c r="AA969" s="137">
        <f t="shared" si="691"/>
        <v>0</v>
      </c>
      <c r="AB969" s="137">
        <f t="shared" si="691"/>
        <v>0</v>
      </c>
      <c r="AC969" s="137"/>
      <c r="AD969" s="137"/>
    </row>
    <row r="970" spans="1:30" s="118" customFormat="1" ht="20.25" hidden="1" customHeight="1" x14ac:dyDescent="0.25">
      <c r="A970" s="187" t="s">
        <v>351</v>
      </c>
      <c r="B970" s="187"/>
      <c r="C970" s="187"/>
      <c r="D970" s="187"/>
      <c r="E970" s="202" t="s">
        <v>397</v>
      </c>
      <c r="F970" s="204">
        <f t="shared" si="655"/>
        <v>120</v>
      </c>
      <c r="G970" s="204">
        <f t="shared" si="656"/>
        <v>0</v>
      </c>
      <c r="H970" s="205">
        <f t="shared" si="657"/>
        <v>60</v>
      </c>
      <c r="I970" s="128"/>
      <c r="J970" s="135"/>
      <c r="K970" s="135"/>
      <c r="L970" s="135"/>
      <c r="M970" s="198">
        <v>32111</v>
      </c>
      <c r="N970" s="199"/>
      <c r="O970" s="200" t="s">
        <v>41</v>
      </c>
      <c r="P970" s="199" t="s">
        <v>153</v>
      </c>
      <c r="Q970" s="201">
        <f t="shared" ref="Q970:AB970" si="692">Q971</f>
        <v>60</v>
      </c>
      <c r="R970" s="201">
        <f t="shared" si="692"/>
        <v>0</v>
      </c>
      <c r="S970" s="201">
        <f t="shared" si="692"/>
        <v>60</v>
      </c>
      <c r="T970" s="201">
        <f t="shared" si="692"/>
        <v>0</v>
      </c>
      <c r="U970" s="201">
        <f t="shared" si="692"/>
        <v>0</v>
      </c>
      <c r="V970" s="201">
        <f t="shared" si="692"/>
        <v>0</v>
      </c>
      <c r="W970" s="201">
        <f t="shared" si="692"/>
        <v>0</v>
      </c>
      <c r="X970" s="201">
        <f t="shared" si="692"/>
        <v>0</v>
      </c>
      <c r="Y970" s="201">
        <f t="shared" si="692"/>
        <v>0</v>
      </c>
      <c r="Z970" s="201">
        <f t="shared" si="692"/>
        <v>60</v>
      </c>
      <c r="AA970" s="201">
        <f t="shared" si="692"/>
        <v>0</v>
      </c>
      <c r="AB970" s="201">
        <f t="shared" si="692"/>
        <v>0</v>
      </c>
      <c r="AC970" s="201"/>
      <c r="AD970" s="201"/>
    </row>
    <row r="971" spans="1:30" s="118" customFormat="1" ht="20.25" hidden="1" customHeight="1" x14ac:dyDescent="0.25">
      <c r="A971" s="186" t="s">
        <v>351</v>
      </c>
      <c r="B971" s="186"/>
      <c r="C971" s="186"/>
      <c r="D971" s="186"/>
      <c r="E971" s="186"/>
      <c r="F971" s="204">
        <f t="shared" si="655"/>
        <v>120</v>
      </c>
      <c r="G971" s="204">
        <f t="shared" si="656"/>
        <v>0</v>
      </c>
      <c r="H971" s="205">
        <f t="shared" si="657"/>
        <v>60</v>
      </c>
      <c r="I971" s="128"/>
      <c r="J971" s="135"/>
      <c r="K971" s="135"/>
      <c r="L971" s="135"/>
      <c r="M971" s="11"/>
      <c r="N971" s="175">
        <v>321110</v>
      </c>
      <c r="O971" s="176" t="s">
        <v>41</v>
      </c>
      <c r="P971" s="177" t="s">
        <v>153</v>
      </c>
      <c r="Q971" s="178">
        <v>60</v>
      </c>
      <c r="R971" s="178">
        <f>S971-Q971</f>
        <v>0</v>
      </c>
      <c r="S971" s="178">
        <v>60</v>
      </c>
      <c r="T971" s="178"/>
      <c r="U971" s="178"/>
      <c r="V971" s="178"/>
      <c r="W971" s="178"/>
      <c r="X971" s="178"/>
      <c r="Y971" s="178"/>
      <c r="Z971" s="178">
        <v>60</v>
      </c>
      <c r="AA971" s="178">
        <v>0</v>
      </c>
      <c r="AB971" s="178">
        <v>0</v>
      </c>
      <c r="AC971" s="178"/>
      <c r="AD971" s="178"/>
    </row>
    <row r="972" spans="1:30" s="118" customFormat="1" ht="20.25" hidden="1" customHeight="1" x14ac:dyDescent="0.25">
      <c r="A972" s="187" t="s">
        <v>351</v>
      </c>
      <c r="B972" s="187"/>
      <c r="C972" s="187"/>
      <c r="D972" s="187"/>
      <c r="E972" s="202" t="s">
        <v>397</v>
      </c>
      <c r="F972" s="204">
        <f t="shared" si="655"/>
        <v>0</v>
      </c>
      <c r="G972" s="204">
        <f t="shared" si="656"/>
        <v>0</v>
      </c>
      <c r="H972" s="205">
        <f t="shared" si="657"/>
        <v>0</v>
      </c>
      <c r="I972" s="128"/>
      <c r="J972" s="135"/>
      <c r="K972" s="135"/>
      <c r="L972" s="135"/>
      <c r="M972" s="198">
        <v>32113</v>
      </c>
      <c r="N972" s="199"/>
      <c r="O972" s="200" t="s">
        <v>41</v>
      </c>
      <c r="P972" s="199" t="s">
        <v>154</v>
      </c>
      <c r="Q972" s="201">
        <f>+Q973</f>
        <v>0</v>
      </c>
      <c r="R972" s="201">
        <f t="shared" ref="R972:AB972" si="693">+R973</f>
        <v>0</v>
      </c>
      <c r="S972" s="201">
        <f t="shared" si="693"/>
        <v>0</v>
      </c>
      <c r="T972" s="201">
        <f t="shared" si="693"/>
        <v>0</v>
      </c>
      <c r="U972" s="201">
        <f t="shared" si="693"/>
        <v>0</v>
      </c>
      <c r="V972" s="201">
        <f t="shared" si="693"/>
        <v>0</v>
      </c>
      <c r="W972" s="201">
        <f t="shared" si="693"/>
        <v>0</v>
      </c>
      <c r="X972" s="201">
        <f t="shared" si="693"/>
        <v>0</v>
      </c>
      <c r="Y972" s="201">
        <f t="shared" si="693"/>
        <v>0</v>
      </c>
      <c r="Z972" s="201">
        <f t="shared" si="693"/>
        <v>0</v>
      </c>
      <c r="AA972" s="201">
        <f t="shared" si="693"/>
        <v>0</v>
      </c>
      <c r="AB972" s="201">
        <f t="shared" si="693"/>
        <v>0</v>
      </c>
      <c r="AC972" s="201"/>
      <c r="AD972" s="201"/>
    </row>
    <row r="973" spans="1:30" s="118" customFormat="1" ht="20.25" hidden="1" customHeight="1" x14ac:dyDescent="0.25">
      <c r="A973" s="186" t="s">
        <v>351</v>
      </c>
      <c r="B973" s="186"/>
      <c r="C973" s="186"/>
      <c r="D973" s="186"/>
      <c r="E973" s="186"/>
      <c r="F973" s="204">
        <f t="shared" si="655"/>
        <v>0</v>
      </c>
      <c r="G973" s="204">
        <f t="shared" si="656"/>
        <v>0</v>
      </c>
      <c r="H973" s="205">
        <f t="shared" si="657"/>
        <v>0</v>
      </c>
      <c r="I973" s="128"/>
      <c r="J973" s="135"/>
      <c r="K973" s="135"/>
      <c r="L973" s="135"/>
      <c r="M973" s="11"/>
      <c r="N973" s="175">
        <v>321130</v>
      </c>
      <c r="O973" s="176" t="s">
        <v>41</v>
      </c>
      <c r="P973" s="177" t="s">
        <v>154</v>
      </c>
      <c r="Q973" s="178"/>
      <c r="R973" s="178"/>
      <c r="S973" s="178"/>
      <c r="T973" s="178"/>
      <c r="U973" s="178"/>
      <c r="V973" s="178"/>
      <c r="W973" s="178"/>
      <c r="X973" s="178"/>
      <c r="Y973" s="178"/>
      <c r="Z973" s="178"/>
      <c r="AA973" s="178">
        <f>+Q973</f>
        <v>0</v>
      </c>
      <c r="AB973" s="178"/>
      <c r="AC973" s="178"/>
      <c r="AD973" s="178"/>
    </row>
    <row r="974" spans="1:30" s="118" customFormat="1" ht="20.25" hidden="1" customHeight="1" x14ac:dyDescent="0.25">
      <c r="A974" s="187" t="s">
        <v>351</v>
      </c>
      <c r="B974" s="187"/>
      <c r="C974" s="187"/>
      <c r="D974" s="187"/>
      <c r="E974" s="202" t="s">
        <v>397</v>
      </c>
      <c r="F974" s="204">
        <f t="shared" si="655"/>
        <v>0</v>
      </c>
      <c r="G974" s="204">
        <f t="shared" si="656"/>
        <v>0</v>
      </c>
      <c r="H974" s="205">
        <f t="shared" si="657"/>
        <v>0</v>
      </c>
      <c r="I974" s="128"/>
      <c r="J974" s="135"/>
      <c r="K974" s="135"/>
      <c r="L974" s="135"/>
      <c r="M974" s="198">
        <v>32115</v>
      </c>
      <c r="N974" s="199"/>
      <c r="O974" s="200" t="s">
        <v>41</v>
      </c>
      <c r="P974" s="199" t="s">
        <v>306</v>
      </c>
      <c r="Q974" s="201">
        <f>+Q975</f>
        <v>0</v>
      </c>
      <c r="R974" s="201">
        <f t="shared" ref="R974:AB974" si="694">+R975</f>
        <v>0</v>
      </c>
      <c r="S974" s="201">
        <f t="shared" si="694"/>
        <v>0</v>
      </c>
      <c r="T974" s="201">
        <f t="shared" si="694"/>
        <v>0</v>
      </c>
      <c r="U974" s="201">
        <f t="shared" si="694"/>
        <v>0</v>
      </c>
      <c r="V974" s="201">
        <f t="shared" si="694"/>
        <v>0</v>
      </c>
      <c r="W974" s="201">
        <f t="shared" si="694"/>
        <v>0</v>
      </c>
      <c r="X974" s="201">
        <f t="shared" si="694"/>
        <v>0</v>
      </c>
      <c r="Y974" s="201">
        <f t="shared" si="694"/>
        <v>0</v>
      </c>
      <c r="Z974" s="201">
        <f t="shared" si="694"/>
        <v>0</v>
      </c>
      <c r="AA974" s="201">
        <f t="shared" si="694"/>
        <v>0</v>
      </c>
      <c r="AB974" s="201">
        <f t="shared" si="694"/>
        <v>0</v>
      </c>
      <c r="AC974" s="201"/>
      <c r="AD974" s="201"/>
    </row>
    <row r="975" spans="1:30" s="118" customFormat="1" ht="20.25" hidden="1" customHeight="1" x14ac:dyDescent="0.25">
      <c r="A975" s="186" t="s">
        <v>351</v>
      </c>
      <c r="B975" s="186"/>
      <c r="C975" s="186"/>
      <c r="D975" s="186"/>
      <c r="E975" s="186"/>
      <c r="F975" s="204">
        <f t="shared" si="655"/>
        <v>0</v>
      </c>
      <c r="G975" s="204">
        <f t="shared" si="656"/>
        <v>0</v>
      </c>
      <c r="H975" s="205">
        <f t="shared" si="657"/>
        <v>0</v>
      </c>
      <c r="I975" s="128"/>
      <c r="J975" s="135"/>
      <c r="K975" s="135"/>
      <c r="L975" s="135"/>
      <c r="M975" s="11"/>
      <c r="N975" s="175">
        <v>321150</v>
      </c>
      <c r="O975" s="176" t="s">
        <v>41</v>
      </c>
      <c r="P975" s="177" t="s">
        <v>306</v>
      </c>
      <c r="Q975" s="178"/>
      <c r="R975" s="178"/>
      <c r="S975" s="178"/>
      <c r="T975" s="178"/>
      <c r="U975" s="178"/>
      <c r="V975" s="178"/>
      <c r="W975" s="178"/>
      <c r="X975" s="178"/>
      <c r="Y975" s="178"/>
      <c r="Z975" s="178"/>
      <c r="AA975" s="178">
        <f>+Q975</f>
        <v>0</v>
      </c>
      <c r="AB975" s="178"/>
      <c r="AC975" s="178"/>
      <c r="AD975" s="178"/>
    </row>
    <row r="976" spans="1:30" s="118" customFormat="1" ht="20.25" hidden="1" customHeight="1" x14ac:dyDescent="0.25">
      <c r="A976" s="187" t="s">
        <v>351</v>
      </c>
      <c r="B976" s="187"/>
      <c r="C976" s="187"/>
      <c r="D976" s="187"/>
      <c r="E976" s="202" t="s">
        <v>397</v>
      </c>
      <c r="F976" s="204">
        <f t="shared" si="655"/>
        <v>0</v>
      </c>
      <c r="G976" s="204">
        <f t="shared" si="656"/>
        <v>0</v>
      </c>
      <c r="H976" s="205">
        <f t="shared" si="657"/>
        <v>0</v>
      </c>
      <c r="I976" s="128"/>
      <c r="J976" s="135"/>
      <c r="K976" s="135"/>
      <c r="L976" s="135"/>
      <c r="M976" s="198">
        <v>32119</v>
      </c>
      <c r="N976" s="199"/>
      <c r="O976" s="200" t="s">
        <v>41</v>
      </c>
      <c r="P976" s="199" t="s">
        <v>156</v>
      </c>
      <c r="Q976" s="201">
        <f>+Q977</f>
        <v>0</v>
      </c>
      <c r="R976" s="201">
        <f t="shared" ref="R976:AB976" si="695">+R977</f>
        <v>0</v>
      </c>
      <c r="S976" s="201">
        <f t="shared" si="695"/>
        <v>0</v>
      </c>
      <c r="T976" s="201">
        <f t="shared" si="695"/>
        <v>0</v>
      </c>
      <c r="U976" s="201">
        <f t="shared" si="695"/>
        <v>0</v>
      </c>
      <c r="V976" s="201">
        <f t="shared" si="695"/>
        <v>0</v>
      </c>
      <c r="W976" s="201">
        <f t="shared" si="695"/>
        <v>0</v>
      </c>
      <c r="X976" s="201">
        <f t="shared" si="695"/>
        <v>0</v>
      </c>
      <c r="Y976" s="201">
        <f t="shared" si="695"/>
        <v>0</v>
      </c>
      <c r="Z976" s="201">
        <f t="shared" si="695"/>
        <v>0</v>
      </c>
      <c r="AA976" s="201">
        <f t="shared" si="695"/>
        <v>0</v>
      </c>
      <c r="AB976" s="201">
        <f t="shared" si="695"/>
        <v>0</v>
      </c>
      <c r="AC976" s="201"/>
      <c r="AD976" s="201"/>
    </row>
    <row r="977" spans="1:30" s="118" customFormat="1" ht="20.25" hidden="1" customHeight="1" x14ac:dyDescent="0.25">
      <c r="A977" s="186" t="s">
        <v>351</v>
      </c>
      <c r="B977" s="186"/>
      <c r="C977" s="186"/>
      <c r="D977" s="186"/>
      <c r="E977" s="186"/>
      <c r="F977" s="204">
        <f t="shared" si="655"/>
        <v>0</v>
      </c>
      <c r="G977" s="204">
        <f t="shared" si="656"/>
        <v>0</v>
      </c>
      <c r="H977" s="205">
        <f t="shared" si="657"/>
        <v>0</v>
      </c>
      <c r="I977" s="128"/>
      <c r="J977" s="135"/>
      <c r="K977" s="135"/>
      <c r="L977" s="135"/>
      <c r="M977" s="11"/>
      <c r="N977" s="175">
        <v>321190</v>
      </c>
      <c r="O977" s="176" t="s">
        <v>41</v>
      </c>
      <c r="P977" s="177" t="s">
        <v>156</v>
      </c>
      <c r="Q977" s="178"/>
      <c r="R977" s="178"/>
      <c r="S977" s="178"/>
      <c r="T977" s="178"/>
      <c r="U977" s="178"/>
      <c r="V977" s="178"/>
      <c r="W977" s="178"/>
      <c r="X977" s="178"/>
      <c r="Y977" s="178"/>
      <c r="Z977" s="178"/>
      <c r="AA977" s="178">
        <f>+Q977</f>
        <v>0</v>
      </c>
      <c r="AB977" s="178"/>
      <c r="AC977" s="178"/>
      <c r="AD977" s="178"/>
    </row>
    <row r="978" spans="1:30" s="118" customFormat="1" ht="20.25" hidden="1" customHeight="1" x14ac:dyDescent="0.25">
      <c r="A978" s="186" t="s">
        <v>351</v>
      </c>
      <c r="B978" s="186"/>
      <c r="C978" s="186"/>
      <c r="D978" s="202" t="s">
        <v>396</v>
      </c>
      <c r="E978" s="202" t="s">
        <v>397</v>
      </c>
      <c r="F978" s="204">
        <f t="shared" si="655"/>
        <v>0</v>
      </c>
      <c r="G978" s="204">
        <f t="shared" si="656"/>
        <v>0</v>
      </c>
      <c r="H978" s="205">
        <f t="shared" si="657"/>
        <v>0</v>
      </c>
      <c r="I978" s="128"/>
      <c r="J978" s="135"/>
      <c r="K978" s="135"/>
      <c r="L978" s="135">
        <v>3212</v>
      </c>
      <c r="M978" s="135"/>
      <c r="N978" s="136"/>
      <c r="O978" s="12" t="s">
        <v>41</v>
      </c>
      <c r="P978" s="131" t="s">
        <v>157</v>
      </c>
      <c r="Q978" s="137">
        <f>+Q979+Q981</f>
        <v>0</v>
      </c>
      <c r="R978" s="137">
        <f t="shared" ref="R978:AB978" si="696">+R979+R981</f>
        <v>0</v>
      </c>
      <c r="S978" s="137">
        <f t="shared" si="696"/>
        <v>0</v>
      </c>
      <c r="T978" s="137">
        <f t="shared" si="696"/>
        <v>0</v>
      </c>
      <c r="U978" s="137">
        <f t="shared" si="696"/>
        <v>0</v>
      </c>
      <c r="V978" s="137">
        <f t="shared" si="696"/>
        <v>0</v>
      </c>
      <c r="W978" s="137">
        <f t="shared" si="696"/>
        <v>0</v>
      </c>
      <c r="X978" s="137">
        <f t="shared" si="696"/>
        <v>0</v>
      </c>
      <c r="Y978" s="137">
        <f t="shared" si="696"/>
        <v>0</v>
      </c>
      <c r="Z978" s="137">
        <f t="shared" si="696"/>
        <v>0</v>
      </c>
      <c r="AA978" s="137">
        <f t="shared" si="696"/>
        <v>0</v>
      </c>
      <c r="AB978" s="137">
        <f t="shared" si="696"/>
        <v>0</v>
      </c>
      <c r="AC978" s="137"/>
      <c r="AD978" s="137"/>
    </row>
    <row r="979" spans="1:30" s="118" customFormat="1" ht="20.25" hidden="1" customHeight="1" x14ac:dyDescent="0.25">
      <c r="A979" s="187" t="s">
        <v>351</v>
      </c>
      <c r="B979" s="187"/>
      <c r="C979" s="187"/>
      <c r="D979" s="187"/>
      <c r="E979" s="202" t="s">
        <v>397</v>
      </c>
      <c r="F979" s="204">
        <f t="shared" si="655"/>
        <v>0</v>
      </c>
      <c r="G979" s="204">
        <f t="shared" si="656"/>
        <v>0</v>
      </c>
      <c r="H979" s="205">
        <f t="shared" si="657"/>
        <v>0</v>
      </c>
      <c r="I979" s="128"/>
      <c r="J979" s="135"/>
      <c r="K979" s="135"/>
      <c r="L979" s="135"/>
      <c r="M979" s="198">
        <v>32121</v>
      </c>
      <c r="N979" s="199"/>
      <c r="O979" s="200" t="s">
        <v>41</v>
      </c>
      <c r="P979" s="199" t="s">
        <v>158</v>
      </c>
      <c r="Q979" s="201">
        <f>+Q980</f>
        <v>0</v>
      </c>
      <c r="R979" s="201">
        <f t="shared" ref="R979:AB979" si="697">+R980</f>
        <v>0</v>
      </c>
      <c r="S979" s="201">
        <f t="shared" si="697"/>
        <v>0</v>
      </c>
      <c r="T979" s="201">
        <f t="shared" si="697"/>
        <v>0</v>
      </c>
      <c r="U979" s="201">
        <f t="shared" si="697"/>
        <v>0</v>
      </c>
      <c r="V979" s="201">
        <f t="shared" si="697"/>
        <v>0</v>
      </c>
      <c r="W979" s="201">
        <f t="shared" si="697"/>
        <v>0</v>
      </c>
      <c r="X979" s="201">
        <f t="shared" si="697"/>
        <v>0</v>
      </c>
      <c r="Y979" s="201">
        <f t="shared" si="697"/>
        <v>0</v>
      </c>
      <c r="Z979" s="201">
        <f t="shared" si="697"/>
        <v>0</v>
      </c>
      <c r="AA979" s="201">
        <f t="shared" si="697"/>
        <v>0</v>
      </c>
      <c r="AB979" s="201">
        <f t="shared" si="697"/>
        <v>0</v>
      </c>
      <c r="AC979" s="201"/>
      <c r="AD979" s="201"/>
    </row>
    <row r="980" spans="1:30" s="118" customFormat="1" ht="20.25" hidden="1" customHeight="1" x14ac:dyDescent="0.25">
      <c r="A980" s="186" t="s">
        <v>351</v>
      </c>
      <c r="B980" s="186"/>
      <c r="C980" s="186"/>
      <c r="D980" s="186"/>
      <c r="E980" s="186"/>
      <c r="F980" s="204">
        <f t="shared" ref="F980:F1043" si="698">+Q980+R980+S980</f>
        <v>0</v>
      </c>
      <c r="G980" s="204">
        <f t="shared" ref="G980:G1043" si="699">+T980+U980+V980+W980+X980+Y980</f>
        <v>0</v>
      </c>
      <c r="H980" s="205">
        <f t="shared" ref="H980:H1043" si="700">+Z980+AA980+AB980+AC980+AD980</f>
        <v>0</v>
      </c>
      <c r="I980" s="128"/>
      <c r="J980" s="135"/>
      <c r="K980" s="135"/>
      <c r="L980" s="135"/>
      <c r="M980" s="11"/>
      <c r="N980" s="175">
        <v>321210</v>
      </c>
      <c r="O980" s="176" t="s">
        <v>41</v>
      </c>
      <c r="P980" s="177" t="s">
        <v>158</v>
      </c>
      <c r="Q980" s="178"/>
      <c r="R980" s="178"/>
      <c r="S980" s="178"/>
      <c r="T980" s="178"/>
      <c r="U980" s="178"/>
      <c r="V980" s="178"/>
      <c r="W980" s="178"/>
      <c r="X980" s="178"/>
      <c r="Y980" s="178"/>
      <c r="Z980" s="178"/>
      <c r="AA980" s="178">
        <f>+Q980</f>
        <v>0</v>
      </c>
      <c r="AB980" s="178"/>
      <c r="AC980" s="178"/>
      <c r="AD980" s="178"/>
    </row>
    <row r="981" spans="1:30" s="118" customFormat="1" ht="20.25" hidden="1" customHeight="1" x14ac:dyDescent="0.25">
      <c r="A981" s="187" t="s">
        <v>351</v>
      </c>
      <c r="B981" s="187"/>
      <c r="C981" s="187"/>
      <c r="D981" s="187"/>
      <c r="E981" s="202" t="s">
        <v>397</v>
      </c>
      <c r="F981" s="204">
        <f t="shared" si="698"/>
        <v>0</v>
      </c>
      <c r="G981" s="204">
        <f t="shared" si="699"/>
        <v>0</v>
      </c>
      <c r="H981" s="205">
        <f t="shared" si="700"/>
        <v>0</v>
      </c>
      <c r="I981" s="128"/>
      <c r="J981" s="135"/>
      <c r="K981" s="135"/>
      <c r="L981" s="135"/>
      <c r="M981" s="198">
        <v>32123</v>
      </c>
      <c r="N981" s="199"/>
      <c r="O981" s="200" t="s">
        <v>41</v>
      </c>
      <c r="P981" s="199" t="s">
        <v>159</v>
      </c>
      <c r="Q981" s="201">
        <f>+Q982</f>
        <v>0</v>
      </c>
      <c r="R981" s="201">
        <f t="shared" ref="R981:AB981" si="701">+R982</f>
        <v>0</v>
      </c>
      <c r="S981" s="201">
        <f t="shared" si="701"/>
        <v>0</v>
      </c>
      <c r="T981" s="201">
        <f t="shared" si="701"/>
        <v>0</v>
      </c>
      <c r="U981" s="201">
        <f t="shared" si="701"/>
        <v>0</v>
      </c>
      <c r="V981" s="201">
        <f t="shared" si="701"/>
        <v>0</v>
      </c>
      <c r="W981" s="201">
        <f t="shared" si="701"/>
        <v>0</v>
      </c>
      <c r="X981" s="201">
        <f t="shared" si="701"/>
        <v>0</v>
      </c>
      <c r="Y981" s="201">
        <f t="shared" si="701"/>
        <v>0</v>
      </c>
      <c r="Z981" s="201">
        <f t="shared" si="701"/>
        <v>0</v>
      </c>
      <c r="AA981" s="201">
        <f t="shared" si="701"/>
        <v>0</v>
      </c>
      <c r="AB981" s="201">
        <f t="shared" si="701"/>
        <v>0</v>
      </c>
      <c r="AC981" s="201"/>
      <c r="AD981" s="201"/>
    </row>
    <row r="982" spans="1:30" s="118" customFormat="1" ht="20.25" hidden="1" customHeight="1" x14ac:dyDescent="0.25">
      <c r="A982" s="186" t="s">
        <v>351</v>
      </c>
      <c r="B982" s="186"/>
      <c r="C982" s="186"/>
      <c r="D982" s="186"/>
      <c r="E982" s="186"/>
      <c r="F982" s="204">
        <f t="shared" si="698"/>
        <v>0</v>
      </c>
      <c r="G982" s="204">
        <f t="shared" si="699"/>
        <v>0</v>
      </c>
      <c r="H982" s="205">
        <f t="shared" si="700"/>
        <v>0</v>
      </c>
      <c r="I982" s="128"/>
      <c r="J982" s="135"/>
      <c r="K982" s="135"/>
      <c r="L982" s="135"/>
      <c r="M982" s="11"/>
      <c r="N982" s="175">
        <v>321230</v>
      </c>
      <c r="O982" s="176" t="s">
        <v>41</v>
      </c>
      <c r="P982" s="177" t="s">
        <v>159</v>
      </c>
      <c r="Q982" s="178"/>
      <c r="R982" s="178"/>
      <c r="S982" s="178"/>
      <c r="T982" s="178"/>
      <c r="U982" s="178"/>
      <c r="V982" s="178"/>
      <c r="W982" s="178"/>
      <c r="X982" s="178"/>
      <c r="Y982" s="178"/>
      <c r="Z982" s="178"/>
      <c r="AA982" s="178">
        <f>+Q982</f>
        <v>0</v>
      </c>
      <c r="AB982" s="178"/>
      <c r="AC982" s="178"/>
      <c r="AD982" s="178"/>
    </row>
    <row r="983" spans="1:30" s="118" customFormat="1" ht="20.25" hidden="1" customHeight="1" x14ac:dyDescent="0.25">
      <c r="A983" s="186" t="s">
        <v>351</v>
      </c>
      <c r="B983" s="186"/>
      <c r="C983" s="186"/>
      <c r="D983" s="202" t="s">
        <v>396</v>
      </c>
      <c r="E983" s="202" t="s">
        <v>397</v>
      </c>
      <c r="F983" s="204">
        <f t="shared" si="698"/>
        <v>400</v>
      </c>
      <c r="G983" s="204">
        <f t="shared" si="699"/>
        <v>0</v>
      </c>
      <c r="H983" s="205">
        <f t="shared" si="700"/>
        <v>200</v>
      </c>
      <c r="I983" s="128"/>
      <c r="J983" s="135"/>
      <c r="K983" s="135"/>
      <c r="L983" s="135">
        <v>3213</v>
      </c>
      <c r="M983" s="135"/>
      <c r="N983" s="136"/>
      <c r="O983" s="12" t="s">
        <v>41</v>
      </c>
      <c r="P983" s="131" t="s">
        <v>160</v>
      </c>
      <c r="Q983" s="137">
        <f>Q984+Q987</f>
        <v>200</v>
      </c>
      <c r="R983" s="137">
        <f t="shared" ref="R983:AB983" si="702">R984+R987</f>
        <v>0</v>
      </c>
      <c r="S983" s="137">
        <f t="shared" si="702"/>
        <v>200</v>
      </c>
      <c r="T983" s="137">
        <f t="shared" si="702"/>
        <v>0</v>
      </c>
      <c r="U983" s="137">
        <f t="shared" si="702"/>
        <v>0</v>
      </c>
      <c r="V983" s="137">
        <f t="shared" si="702"/>
        <v>0</v>
      </c>
      <c r="W983" s="137">
        <f t="shared" si="702"/>
        <v>0</v>
      </c>
      <c r="X983" s="137">
        <f t="shared" si="702"/>
        <v>0</v>
      </c>
      <c r="Y983" s="137">
        <f t="shared" si="702"/>
        <v>0</v>
      </c>
      <c r="Z983" s="137">
        <f t="shared" si="702"/>
        <v>200</v>
      </c>
      <c r="AA983" s="137">
        <f t="shared" si="702"/>
        <v>0</v>
      </c>
      <c r="AB983" s="137">
        <f t="shared" si="702"/>
        <v>0</v>
      </c>
      <c r="AC983" s="137"/>
      <c r="AD983" s="137"/>
    </row>
    <row r="984" spans="1:30" s="118" customFormat="1" ht="20.25" hidden="1" customHeight="1" x14ac:dyDescent="0.25">
      <c r="A984" s="187" t="s">
        <v>351</v>
      </c>
      <c r="B984" s="187"/>
      <c r="C984" s="187"/>
      <c r="D984" s="187"/>
      <c r="E984" s="202" t="s">
        <v>397</v>
      </c>
      <c r="F984" s="204">
        <f t="shared" si="698"/>
        <v>400</v>
      </c>
      <c r="G984" s="204">
        <f t="shared" si="699"/>
        <v>0</v>
      </c>
      <c r="H984" s="205">
        <f t="shared" si="700"/>
        <v>200</v>
      </c>
      <c r="I984" s="128"/>
      <c r="J984" s="135"/>
      <c r="K984" s="135"/>
      <c r="L984" s="135"/>
      <c r="M984" s="198">
        <v>32131</v>
      </c>
      <c r="N984" s="199"/>
      <c r="O984" s="200" t="s">
        <v>41</v>
      </c>
      <c r="P984" s="199" t="s">
        <v>161</v>
      </c>
      <c r="Q984" s="201">
        <f t="shared" ref="Q984:AB984" si="703">Q985</f>
        <v>200</v>
      </c>
      <c r="R984" s="201">
        <f t="shared" si="703"/>
        <v>0</v>
      </c>
      <c r="S984" s="201">
        <f t="shared" si="703"/>
        <v>200</v>
      </c>
      <c r="T984" s="201">
        <f t="shared" si="703"/>
        <v>0</v>
      </c>
      <c r="U984" s="201">
        <f t="shared" si="703"/>
        <v>0</v>
      </c>
      <c r="V984" s="201">
        <f t="shared" si="703"/>
        <v>0</v>
      </c>
      <c r="W984" s="201">
        <f t="shared" si="703"/>
        <v>0</v>
      </c>
      <c r="X984" s="201">
        <f t="shared" si="703"/>
        <v>0</v>
      </c>
      <c r="Y984" s="201">
        <f t="shared" si="703"/>
        <v>0</v>
      </c>
      <c r="Z984" s="201">
        <f t="shared" si="703"/>
        <v>200</v>
      </c>
      <c r="AA984" s="201">
        <f t="shared" si="703"/>
        <v>0</v>
      </c>
      <c r="AB984" s="201">
        <f t="shared" si="703"/>
        <v>0</v>
      </c>
      <c r="AC984" s="201"/>
      <c r="AD984" s="201"/>
    </row>
    <row r="985" spans="1:30" s="118" customFormat="1" ht="20.25" hidden="1" customHeight="1" x14ac:dyDescent="0.25">
      <c r="A985" s="186" t="s">
        <v>351</v>
      </c>
      <c r="B985" s="186"/>
      <c r="C985" s="186"/>
      <c r="D985" s="186"/>
      <c r="E985" s="186"/>
      <c r="F985" s="204">
        <f t="shared" si="698"/>
        <v>400</v>
      </c>
      <c r="G985" s="204">
        <f t="shared" si="699"/>
        <v>0</v>
      </c>
      <c r="H985" s="205">
        <f t="shared" si="700"/>
        <v>200</v>
      </c>
      <c r="I985" s="128"/>
      <c r="J985" s="135"/>
      <c r="K985" s="135"/>
      <c r="L985" s="135"/>
      <c r="M985" s="11"/>
      <c r="N985" s="175">
        <v>321310</v>
      </c>
      <c r="O985" s="176" t="s">
        <v>41</v>
      </c>
      <c r="P985" s="177" t="s">
        <v>162</v>
      </c>
      <c r="Q985" s="178">
        <v>200</v>
      </c>
      <c r="R985" s="178">
        <f>S985-Q985</f>
        <v>0</v>
      </c>
      <c r="S985" s="178">
        <f>200</f>
        <v>200</v>
      </c>
      <c r="T985" s="178"/>
      <c r="U985" s="178"/>
      <c r="V985" s="178"/>
      <c r="W985" s="178"/>
      <c r="X985" s="178"/>
      <c r="Y985" s="178"/>
      <c r="Z985" s="178">
        <v>200</v>
      </c>
      <c r="AA985" s="178">
        <v>0</v>
      </c>
      <c r="AB985" s="178">
        <v>0</v>
      </c>
      <c r="AC985" s="178"/>
      <c r="AD985" s="178"/>
    </row>
    <row r="986" spans="1:30" s="118" customFormat="1" ht="20.25" hidden="1" customHeight="1" x14ac:dyDescent="0.25">
      <c r="A986" s="186" t="s">
        <v>351</v>
      </c>
      <c r="B986" s="186"/>
      <c r="C986" s="186"/>
      <c r="D986" s="186"/>
      <c r="E986" s="186"/>
      <c r="F986" s="204">
        <f t="shared" si="698"/>
        <v>0</v>
      </c>
      <c r="G986" s="204">
        <f t="shared" si="699"/>
        <v>0</v>
      </c>
      <c r="H986" s="205">
        <f t="shared" si="700"/>
        <v>0</v>
      </c>
      <c r="I986" s="128"/>
      <c r="J986" s="135"/>
      <c r="K986" s="135"/>
      <c r="L986" s="135"/>
      <c r="M986" s="11"/>
      <c r="N986" s="175">
        <v>321311</v>
      </c>
      <c r="O986" s="176" t="s">
        <v>41</v>
      </c>
      <c r="P986" s="177" t="s">
        <v>163</v>
      </c>
      <c r="Q986" s="178"/>
      <c r="R986" s="178"/>
      <c r="S986" s="178"/>
      <c r="T986" s="178"/>
      <c r="U986" s="178"/>
      <c r="V986" s="178"/>
      <c r="W986" s="178"/>
      <c r="X986" s="178"/>
      <c r="Y986" s="178"/>
      <c r="Z986" s="178"/>
      <c r="AA986" s="178">
        <f t="shared" ref="AA986" si="704">+Q986</f>
        <v>0</v>
      </c>
      <c r="AB986" s="178"/>
      <c r="AC986" s="178"/>
      <c r="AD986" s="178"/>
    </row>
    <row r="987" spans="1:30" s="118" customFormat="1" ht="20.25" hidden="1" customHeight="1" x14ac:dyDescent="0.25">
      <c r="A987" s="187" t="s">
        <v>351</v>
      </c>
      <c r="B987" s="187"/>
      <c r="C987" s="187"/>
      <c r="D987" s="187"/>
      <c r="E987" s="202" t="s">
        <v>397</v>
      </c>
      <c r="F987" s="204">
        <f t="shared" si="698"/>
        <v>0</v>
      </c>
      <c r="G987" s="204">
        <f t="shared" si="699"/>
        <v>0</v>
      </c>
      <c r="H987" s="205">
        <f t="shared" si="700"/>
        <v>0</v>
      </c>
      <c r="I987" s="128"/>
      <c r="J987" s="135"/>
      <c r="K987" s="135"/>
      <c r="L987" s="135"/>
      <c r="M987" s="198">
        <v>32132</v>
      </c>
      <c r="N987" s="199"/>
      <c r="O987" s="200" t="s">
        <v>41</v>
      </c>
      <c r="P987" s="199" t="s">
        <v>164</v>
      </c>
      <c r="Q987" s="201">
        <f>+Q988</f>
        <v>0</v>
      </c>
      <c r="R987" s="201">
        <f t="shared" ref="R987:AB987" si="705">+R988</f>
        <v>0</v>
      </c>
      <c r="S987" s="201">
        <f t="shared" si="705"/>
        <v>0</v>
      </c>
      <c r="T987" s="201">
        <f t="shared" si="705"/>
        <v>0</v>
      </c>
      <c r="U987" s="201">
        <f t="shared" si="705"/>
        <v>0</v>
      </c>
      <c r="V987" s="201">
        <f t="shared" si="705"/>
        <v>0</v>
      </c>
      <c r="W987" s="201">
        <f t="shared" si="705"/>
        <v>0</v>
      </c>
      <c r="X987" s="201">
        <f t="shared" si="705"/>
        <v>0</v>
      </c>
      <c r="Y987" s="201">
        <f t="shared" si="705"/>
        <v>0</v>
      </c>
      <c r="Z987" s="201">
        <f t="shared" si="705"/>
        <v>0</v>
      </c>
      <c r="AA987" s="201">
        <f t="shared" si="705"/>
        <v>0</v>
      </c>
      <c r="AB987" s="201">
        <f t="shared" si="705"/>
        <v>0</v>
      </c>
      <c r="AC987" s="201"/>
      <c r="AD987" s="201"/>
    </row>
    <row r="988" spans="1:30" s="118" customFormat="1" ht="20.25" hidden="1" customHeight="1" x14ac:dyDescent="0.25">
      <c r="A988" s="186" t="s">
        <v>351</v>
      </c>
      <c r="B988" s="186"/>
      <c r="C988" s="186"/>
      <c r="D988" s="186"/>
      <c r="E988" s="186"/>
      <c r="F988" s="204">
        <f t="shared" si="698"/>
        <v>0</v>
      </c>
      <c r="G988" s="204">
        <f t="shared" si="699"/>
        <v>0</v>
      </c>
      <c r="H988" s="205">
        <f t="shared" si="700"/>
        <v>0</v>
      </c>
      <c r="I988" s="128"/>
      <c r="J988" s="135"/>
      <c r="K988" s="135"/>
      <c r="L988" s="135"/>
      <c r="M988" s="11"/>
      <c r="N988" s="175">
        <v>321320</v>
      </c>
      <c r="O988" s="176" t="s">
        <v>41</v>
      </c>
      <c r="P988" s="177" t="s">
        <v>164</v>
      </c>
      <c r="Q988" s="178"/>
      <c r="R988" s="178"/>
      <c r="S988" s="178"/>
      <c r="T988" s="178"/>
      <c r="U988" s="178"/>
      <c r="V988" s="178"/>
      <c r="W988" s="178"/>
      <c r="X988" s="178"/>
      <c r="Y988" s="178"/>
      <c r="Z988" s="178"/>
      <c r="AA988" s="178">
        <f>+Q988</f>
        <v>0</v>
      </c>
      <c r="AB988" s="178"/>
      <c r="AC988" s="178"/>
      <c r="AD988" s="178"/>
    </row>
    <row r="989" spans="1:30" s="218" customFormat="1" ht="20.25" hidden="1" customHeight="1" x14ac:dyDescent="0.25">
      <c r="A989" s="192" t="s">
        <v>351</v>
      </c>
      <c r="B989" s="192"/>
      <c r="C989" s="219" t="s">
        <v>393</v>
      </c>
      <c r="D989" s="219" t="s">
        <v>396</v>
      </c>
      <c r="E989" s="219" t="s">
        <v>397</v>
      </c>
      <c r="F989" s="211">
        <f t="shared" si="698"/>
        <v>5680</v>
      </c>
      <c r="G989" s="211">
        <f t="shared" si="699"/>
        <v>0</v>
      </c>
      <c r="H989" s="212">
        <f t="shared" si="700"/>
        <v>6030</v>
      </c>
      <c r="I989" s="213"/>
      <c r="J989" s="214"/>
      <c r="K989" s="214">
        <v>322</v>
      </c>
      <c r="L989" s="214"/>
      <c r="M989" s="214"/>
      <c r="N989" s="215"/>
      <c r="O989" s="220" t="s">
        <v>41</v>
      </c>
      <c r="P989" s="216" t="s">
        <v>165</v>
      </c>
      <c r="Q989" s="217">
        <f>Q990+Q1000+Q1005</f>
        <v>2680</v>
      </c>
      <c r="R989" s="217">
        <f t="shared" ref="R989:AB989" si="706">R990+R1000+R1005</f>
        <v>160</v>
      </c>
      <c r="S989" s="217">
        <f t="shared" si="706"/>
        <v>2840</v>
      </c>
      <c r="T989" s="217">
        <f t="shared" si="706"/>
        <v>0</v>
      </c>
      <c r="U989" s="217">
        <f t="shared" si="706"/>
        <v>0</v>
      </c>
      <c r="V989" s="217">
        <f t="shared" si="706"/>
        <v>0</v>
      </c>
      <c r="W989" s="217">
        <f t="shared" si="706"/>
        <v>0</v>
      </c>
      <c r="X989" s="217">
        <f t="shared" si="706"/>
        <v>0</v>
      </c>
      <c r="Y989" s="217">
        <f t="shared" si="706"/>
        <v>0</v>
      </c>
      <c r="Z989" s="217">
        <f t="shared" si="706"/>
        <v>2680</v>
      </c>
      <c r="AA989" s="217">
        <f t="shared" si="706"/>
        <v>2000</v>
      </c>
      <c r="AB989" s="217">
        <f t="shared" si="706"/>
        <v>1350</v>
      </c>
      <c r="AC989" s="217"/>
      <c r="AD989" s="217"/>
    </row>
    <row r="990" spans="1:30" s="118" customFormat="1" ht="20.25" hidden="1" customHeight="1" x14ac:dyDescent="0.25">
      <c r="A990" s="186" t="s">
        <v>351</v>
      </c>
      <c r="B990" s="186"/>
      <c r="C990" s="186"/>
      <c r="D990" s="202" t="s">
        <v>396</v>
      </c>
      <c r="E990" s="202" t="s">
        <v>397</v>
      </c>
      <c r="F990" s="204">
        <f t="shared" si="698"/>
        <v>1440</v>
      </c>
      <c r="G990" s="204">
        <f t="shared" si="699"/>
        <v>0</v>
      </c>
      <c r="H990" s="205">
        <f t="shared" si="700"/>
        <v>1570</v>
      </c>
      <c r="I990" s="128"/>
      <c r="J990" s="135"/>
      <c r="K990" s="135"/>
      <c r="L990" s="135">
        <v>3221</v>
      </c>
      <c r="M990" s="135"/>
      <c r="N990" s="136"/>
      <c r="O990" s="12" t="s">
        <v>41</v>
      </c>
      <c r="P990" s="131" t="s">
        <v>166</v>
      </c>
      <c r="Q990" s="137">
        <f>Q991+Q996+Q998+Q994</f>
        <v>720</v>
      </c>
      <c r="R990" s="137">
        <f t="shared" ref="R990:AB990" si="707">R991+R996+R998+R994</f>
        <v>0</v>
      </c>
      <c r="S990" s="137">
        <f t="shared" si="707"/>
        <v>720</v>
      </c>
      <c r="T990" s="137">
        <f t="shared" si="707"/>
        <v>0</v>
      </c>
      <c r="U990" s="137">
        <f t="shared" si="707"/>
        <v>0</v>
      </c>
      <c r="V990" s="137">
        <f t="shared" si="707"/>
        <v>0</v>
      </c>
      <c r="W990" s="137">
        <f t="shared" si="707"/>
        <v>0</v>
      </c>
      <c r="X990" s="137">
        <f t="shared" si="707"/>
        <v>0</v>
      </c>
      <c r="Y990" s="137">
        <f t="shared" si="707"/>
        <v>0</v>
      </c>
      <c r="Z990" s="137">
        <f t="shared" si="707"/>
        <v>720</v>
      </c>
      <c r="AA990" s="137">
        <f t="shared" si="707"/>
        <v>550</v>
      </c>
      <c r="AB990" s="137">
        <f t="shared" si="707"/>
        <v>300</v>
      </c>
      <c r="AC990" s="137"/>
      <c r="AD990" s="137"/>
    </row>
    <row r="991" spans="1:30" s="118" customFormat="1" ht="20.25" hidden="1" customHeight="1" x14ac:dyDescent="0.25">
      <c r="A991" s="187" t="s">
        <v>351</v>
      </c>
      <c r="B991" s="187"/>
      <c r="C991" s="187"/>
      <c r="D991" s="187"/>
      <c r="E991" s="202" t="s">
        <v>397</v>
      </c>
      <c r="F991" s="204">
        <f t="shared" si="698"/>
        <v>520</v>
      </c>
      <c r="G991" s="204">
        <f t="shared" si="699"/>
        <v>0</v>
      </c>
      <c r="H991" s="205">
        <f t="shared" si="700"/>
        <v>680</v>
      </c>
      <c r="I991" s="128"/>
      <c r="J991" s="135"/>
      <c r="K991" s="135"/>
      <c r="L991" s="135"/>
      <c r="M991" s="198">
        <v>32211</v>
      </c>
      <c r="N991" s="199"/>
      <c r="O991" s="200" t="s">
        <v>41</v>
      </c>
      <c r="P991" s="199" t="s">
        <v>167</v>
      </c>
      <c r="Q991" s="201">
        <f>Q993+Q992</f>
        <v>260</v>
      </c>
      <c r="R991" s="201">
        <f t="shared" ref="R991:AB991" si="708">R993+R992</f>
        <v>0</v>
      </c>
      <c r="S991" s="201">
        <f t="shared" si="708"/>
        <v>260</v>
      </c>
      <c r="T991" s="201">
        <f t="shared" si="708"/>
        <v>0</v>
      </c>
      <c r="U991" s="201">
        <f t="shared" si="708"/>
        <v>0</v>
      </c>
      <c r="V991" s="201">
        <f t="shared" si="708"/>
        <v>0</v>
      </c>
      <c r="W991" s="201">
        <f t="shared" si="708"/>
        <v>0</v>
      </c>
      <c r="X991" s="201">
        <f t="shared" si="708"/>
        <v>0</v>
      </c>
      <c r="Y991" s="201">
        <f t="shared" si="708"/>
        <v>0</v>
      </c>
      <c r="Z991" s="201">
        <f t="shared" si="708"/>
        <v>260</v>
      </c>
      <c r="AA991" s="201">
        <f t="shared" si="708"/>
        <v>220</v>
      </c>
      <c r="AB991" s="201">
        <f t="shared" si="708"/>
        <v>200</v>
      </c>
      <c r="AC991" s="201"/>
      <c r="AD991" s="201"/>
    </row>
    <row r="992" spans="1:30" s="118" customFormat="1" ht="20.25" hidden="1" customHeight="1" x14ac:dyDescent="0.25">
      <c r="A992" s="186" t="s">
        <v>351</v>
      </c>
      <c r="B992" s="186"/>
      <c r="C992" s="186"/>
      <c r="D992" s="186"/>
      <c r="E992" s="186"/>
      <c r="F992" s="204">
        <f t="shared" si="698"/>
        <v>260</v>
      </c>
      <c r="G992" s="204">
        <f t="shared" si="699"/>
        <v>0</v>
      </c>
      <c r="H992" s="205">
        <f t="shared" si="700"/>
        <v>480</v>
      </c>
      <c r="I992" s="128"/>
      <c r="J992" s="135"/>
      <c r="K992" s="135"/>
      <c r="L992" s="135"/>
      <c r="M992" s="11"/>
      <c r="N992" s="175">
        <v>322110</v>
      </c>
      <c r="O992" s="176" t="s">
        <v>41</v>
      </c>
      <c r="P992" s="177" t="s">
        <v>167</v>
      </c>
      <c r="Q992" s="178">
        <v>130</v>
      </c>
      <c r="R992" s="178">
        <f>S992-Q992</f>
        <v>0</v>
      </c>
      <c r="S992" s="178">
        <v>130</v>
      </c>
      <c r="T992" s="178"/>
      <c r="U992" s="178"/>
      <c r="V992" s="178"/>
      <c r="W992" s="178"/>
      <c r="X992" s="178"/>
      <c r="Y992" s="178"/>
      <c r="Z992" s="178">
        <v>130</v>
      </c>
      <c r="AA992" s="178">
        <v>220</v>
      </c>
      <c r="AB992" s="178">
        <v>130</v>
      </c>
      <c r="AC992" s="178"/>
      <c r="AD992" s="178"/>
    </row>
    <row r="993" spans="1:30" s="118" customFormat="1" ht="20.25" hidden="1" customHeight="1" x14ac:dyDescent="0.25">
      <c r="A993" s="186" t="s">
        <v>351</v>
      </c>
      <c r="B993" s="186"/>
      <c r="C993" s="186"/>
      <c r="D993" s="186"/>
      <c r="E993" s="186"/>
      <c r="F993" s="204">
        <f t="shared" si="698"/>
        <v>260</v>
      </c>
      <c r="G993" s="204">
        <f t="shared" si="699"/>
        <v>0</v>
      </c>
      <c r="H993" s="205">
        <f t="shared" si="700"/>
        <v>200</v>
      </c>
      <c r="I993" s="128"/>
      <c r="J993" s="135"/>
      <c r="K993" s="135"/>
      <c r="L993" s="135"/>
      <c r="M993" s="11"/>
      <c r="N993" s="175">
        <v>322111</v>
      </c>
      <c r="O993" s="176" t="s">
        <v>41</v>
      </c>
      <c r="P993" s="177" t="s">
        <v>275</v>
      </c>
      <c r="Q993" s="178">
        <v>130</v>
      </c>
      <c r="R993" s="178">
        <f>S993-Q993</f>
        <v>0</v>
      </c>
      <c r="S993" s="178">
        <v>130</v>
      </c>
      <c r="T993" s="178"/>
      <c r="U993" s="178"/>
      <c r="V993" s="178"/>
      <c r="W993" s="178"/>
      <c r="X993" s="178"/>
      <c r="Y993" s="178"/>
      <c r="Z993" s="178">
        <v>130</v>
      </c>
      <c r="AA993" s="178">
        <v>0</v>
      </c>
      <c r="AB993" s="178">
        <v>70</v>
      </c>
      <c r="AC993" s="178"/>
      <c r="AD993" s="178"/>
    </row>
    <row r="994" spans="1:30" s="118" customFormat="1" ht="20.25" hidden="1" customHeight="1" x14ac:dyDescent="0.25">
      <c r="A994" s="187" t="s">
        <v>351</v>
      </c>
      <c r="B994" s="187"/>
      <c r="C994" s="187"/>
      <c r="D994" s="187"/>
      <c r="E994" s="202" t="s">
        <v>397</v>
      </c>
      <c r="F994" s="204">
        <f t="shared" si="698"/>
        <v>0</v>
      </c>
      <c r="G994" s="204">
        <f t="shared" si="699"/>
        <v>0</v>
      </c>
      <c r="H994" s="205">
        <f t="shared" si="700"/>
        <v>0</v>
      </c>
      <c r="I994" s="128"/>
      <c r="J994" s="135"/>
      <c r="K994" s="135"/>
      <c r="L994" s="135"/>
      <c r="M994" s="198">
        <v>32212</v>
      </c>
      <c r="N994" s="199"/>
      <c r="O994" s="200" t="s">
        <v>41</v>
      </c>
      <c r="P994" s="199" t="s">
        <v>174</v>
      </c>
      <c r="Q994" s="201">
        <f>+Q995</f>
        <v>0</v>
      </c>
      <c r="R994" s="201">
        <f t="shared" ref="R994:AB994" si="709">+R995</f>
        <v>0</v>
      </c>
      <c r="S994" s="201">
        <f t="shared" si="709"/>
        <v>0</v>
      </c>
      <c r="T994" s="201">
        <f t="shared" si="709"/>
        <v>0</v>
      </c>
      <c r="U994" s="201">
        <f t="shared" si="709"/>
        <v>0</v>
      </c>
      <c r="V994" s="201">
        <f t="shared" si="709"/>
        <v>0</v>
      </c>
      <c r="W994" s="201">
        <f t="shared" si="709"/>
        <v>0</v>
      </c>
      <c r="X994" s="201">
        <f t="shared" si="709"/>
        <v>0</v>
      </c>
      <c r="Y994" s="201">
        <f t="shared" si="709"/>
        <v>0</v>
      </c>
      <c r="Z994" s="201">
        <f t="shared" si="709"/>
        <v>0</v>
      </c>
      <c r="AA994" s="201">
        <f t="shared" si="709"/>
        <v>0</v>
      </c>
      <c r="AB994" s="201">
        <f t="shared" si="709"/>
        <v>0</v>
      </c>
      <c r="AC994" s="201"/>
      <c r="AD994" s="201"/>
    </row>
    <row r="995" spans="1:30" s="118" customFormat="1" ht="20.25" hidden="1" customHeight="1" x14ac:dyDescent="0.25">
      <c r="A995" s="186" t="s">
        <v>351</v>
      </c>
      <c r="B995" s="186"/>
      <c r="C995" s="186"/>
      <c r="D995" s="186"/>
      <c r="E995" s="186"/>
      <c r="F995" s="204">
        <f t="shared" si="698"/>
        <v>0</v>
      </c>
      <c r="G995" s="204">
        <f t="shared" si="699"/>
        <v>0</v>
      </c>
      <c r="H995" s="205">
        <f t="shared" si="700"/>
        <v>0</v>
      </c>
      <c r="I995" s="128"/>
      <c r="J995" s="135"/>
      <c r="K995" s="135"/>
      <c r="L995" s="135"/>
      <c r="M995" s="11"/>
      <c r="N995" s="175">
        <v>322120</v>
      </c>
      <c r="O995" s="176" t="s">
        <v>41</v>
      </c>
      <c r="P995" s="177" t="s">
        <v>174</v>
      </c>
      <c r="Q995" s="178"/>
      <c r="R995" s="178"/>
      <c r="S995" s="178"/>
      <c r="T995" s="178"/>
      <c r="U995" s="178"/>
      <c r="V995" s="178"/>
      <c r="W995" s="178"/>
      <c r="X995" s="178"/>
      <c r="Y995" s="178"/>
      <c r="Z995" s="178"/>
      <c r="AA995" s="178">
        <f>+Q995</f>
        <v>0</v>
      </c>
      <c r="AB995" s="178"/>
      <c r="AC995" s="178"/>
      <c r="AD995" s="178"/>
    </row>
    <row r="996" spans="1:30" s="118" customFormat="1" ht="20.25" hidden="1" customHeight="1" x14ac:dyDescent="0.25">
      <c r="A996" s="187" t="s">
        <v>351</v>
      </c>
      <c r="B996" s="187"/>
      <c r="C996" s="187"/>
      <c r="D996" s="187"/>
      <c r="E996" s="202" t="s">
        <v>397</v>
      </c>
      <c r="F996" s="204">
        <f t="shared" si="698"/>
        <v>260</v>
      </c>
      <c r="G996" s="204">
        <f t="shared" si="699"/>
        <v>0</v>
      </c>
      <c r="H996" s="205">
        <f t="shared" si="700"/>
        <v>130</v>
      </c>
      <c r="I996" s="128"/>
      <c r="J996" s="135"/>
      <c r="K996" s="135"/>
      <c r="L996" s="135"/>
      <c r="M996" s="198">
        <v>32214</v>
      </c>
      <c r="N996" s="199"/>
      <c r="O996" s="200" t="s">
        <v>41</v>
      </c>
      <c r="P996" s="199" t="s">
        <v>175</v>
      </c>
      <c r="Q996" s="201">
        <f>Q997</f>
        <v>130</v>
      </c>
      <c r="R996" s="201">
        <f t="shared" ref="R996:AB996" si="710">R997</f>
        <v>0</v>
      </c>
      <c r="S996" s="201">
        <f t="shared" si="710"/>
        <v>130</v>
      </c>
      <c r="T996" s="201">
        <f t="shared" si="710"/>
        <v>0</v>
      </c>
      <c r="U996" s="201">
        <f t="shared" si="710"/>
        <v>0</v>
      </c>
      <c r="V996" s="201">
        <f t="shared" si="710"/>
        <v>0</v>
      </c>
      <c r="W996" s="201">
        <f t="shared" si="710"/>
        <v>0</v>
      </c>
      <c r="X996" s="201">
        <f t="shared" si="710"/>
        <v>0</v>
      </c>
      <c r="Y996" s="201">
        <f t="shared" si="710"/>
        <v>0</v>
      </c>
      <c r="Z996" s="201">
        <f t="shared" si="710"/>
        <v>130</v>
      </c>
      <c r="AA996" s="201">
        <f t="shared" si="710"/>
        <v>0</v>
      </c>
      <c r="AB996" s="201">
        <f t="shared" si="710"/>
        <v>0</v>
      </c>
      <c r="AC996" s="201"/>
      <c r="AD996" s="201"/>
    </row>
    <row r="997" spans="1:30" s="118" customFormat="1" ht="20.25" hidden="1" customHeight="1" x14ac:dyDescent="0.25">
      <c r="A997" s="186" t="s">
        <v>351</v>
      </c>
      <c r="B997" s="186"/>
      <c r="C997" s="186"/>
      <c r="D997" s="186"/>
      <c r="E997" s="186"/>
      <c r="F997" s="204">
        <f t="shared" si="698"/>
        <v>260</v>
      </c>
      <c r="G997" s="204">
        <f t="shared" si="699"/>
        <v>0</v>
      </c>
      <c r="H997" s="205">
        <f t="shared" si="700"/>
        <v>130</v>
      </c>
      <c r="I997" s="128"/>
      <c r="J997" s="135"/>
      <c r="K997" s="135"/>
      <c r="L997" s="135"/>
      <c r="M997" s="11"/>
      <c r="N997" s="175">
        <v>322140</v>
      </c>
      <c r="O997" s="176" t="s">
        <v>41</v>
      </c>
      <c r="P997" s="177" t="s">
        <v>175</v>
      </c>
      <c r="Q997" s="178">
        <v>130</v>
      </c>
      <c r="R997" s="178">
        <f>S997-Q997</f>
        <v>0</v>
      </c>
      <c r="S997" s="178">
        <v>130</v>
      </c>
      <c r="T997" s="178"/>
      <c r="U997" s="178"/>
      <c r="V997" s="178"/>
      <c r="W997" s="178"/>
      <c r="X997" s="178"/>
      <c r="Y997" s="178"/>
      <c r="Z997" s="178">
        <v>130</v>
      </c>
      <c r="AA997" s="178">
        <v>0</v>
      </c>
      <c r="AB997" s="178">
        <v>0</v>
      </c>
      <c r="AC997" s="178"/>
      <c r="AD997" s="178"/>
    </row>
    <row r="998" spans="1:30" s="118" customFormat="1" ht="20.25" hidden="1" customHeight="1" x14ac:dyDescent="0.25">
      <c r="A998" s="187" t="s">
        <v>351</v>
      </c>
      <c r="B998" s="187"/>
      <c r="C998" s="187"/>
      <c r="D998" s="187"/>
      <c r="E998" s="202" t="s">
        <v>397</v>
      </c>
      <c r="F998" s="204">
        <f t="shared" si="698"/>
        <v>660</v>
      </c>
      <c r="G998" s="204">
        <f t="shared" si="699"/>
        <v>0</v>
      </c>
      <c r="H998" s="205">
        <f t="shared" si="700"/>
        <v>760</v>
      </c>
      <c r="I998" s="128"/>
      <c r="J998" s="135"/>
      <c r="K998" s="135"/>
      <c r="L998" s="135"/>
      <c r="M998" s="198">
        <v>32216</v>
      </c>
      <c r="N998" s="199"/>
      <c r="O998" s="200" t="s">
        <v>41</v>
      </c>
      <c r="P998" s="199" t="s">
        <v>176</v>
      </c>
      <c r="Q998" s="201">
        <f>Q999</f>
        <v>330</v>
      </c>
      <c r="R998" s="201">
        <f t="shared" ref="R998:AB998" si="711">R999</f>
        <v>0</v>
      </c>
      <c r="S998" s="201">
        <f t="shared" si="711"/>
        <v>330</v>
      </c>
      <c r="T998" s="201">
        <f t="shared" si="711"/>
        <v>0</v>
      </c>
      <c r="U998" s="201">
        <f t="shared" si="711"/>
        <v>0</v>
      </c>
      <c r="V998" s="201">
        <f t="shared" si="711"/>
        <v>0</v>
      </c>
      <c r="W998" s="201">
        <f t="shared" si="711"/>
        <v>0</v>
      </c>
      <c r="X998" s="201">
        <f t="shared" si="711"/>
        <v>0</v>
      </c>
      <c r="Y998" s="201">
        <f t="shared" si="711"/>
        <v>0</v>
      </c>
      <c r="Z998" s="201">
        <f t="shared" si="711"/>
        <v>330</v>
      </c>
      <c r="AA998" s="201">
        <f t="shared" si="711"/>
        <v>330</v>
      </c>
      <c r="AB998" s="201">
        <f t="shared" si="711"/>
        <v>100</v>
      </c>
      <c r="AC998" s="201"/>
      <c r="AD998" s="201"/>
    </row>
    <row r="999" spans="1:30" s="118" customFormat="1" ht="20.25" hidden="1" customHeight="1" x14ac:dyDescent="0.25">
      <c r="A999" s="186" t="s">
        <v>351</v>
      </c>
      <c r="B999" s="186"/>
      <c r="C999" s="186"/>
      <c r="D999" s="186"/>
      <c r="E999" s="186"/>
      <c r="F999" s="204">
        <f t="shared" si="698"/>
        <v>660</v>
      </c>
      <c r="G999" s="204">
        <f t="shared" si="699"/>
        <v>0</v>
      </c>
      <c r="H999" s="205">
        <f t="shared" si="700"/>
        <v>760</v>
      </c>
      <c r="I999" s="128"/>
      <c r="J999" s="135"/>
      <c r="K999" s="135"/>
      <c r="L999" s="135"/>
      <c r="M999" s="11"/>
      <c r="N999" s="175">
        <v>322160</v>
      </c>
      <c r="O999" s="176" t="s">
        <v>41</v>
      </c>
      <c r="P999" s="177" t="s">
        <v>176</v>
      </c>
      <c r="Q999" s="178">
        <v>330</v>
      </c>
      <c r="R999" s="178">
        <f>S999-Q999</f>
        <v>0</v>
      </c>
      <c r="S999" s="178">
        <v>330</v>
      </c>
      <c r="T999" s="178"/>
      <c r="U999" s="178"/>
      <c r="V999" s="178"/>
      <c r="W999" s="178"/>
      <c r="X999" s="178"/>
      <c r="Y999" s="178"/>
      <c r="Z999" s="178">
        <v>330</v>
      </c>
      <c r="AA999" s="178">
        <f>+Q999</f>
        <v>330</v>
      </c>
      <c r="AB999" s="178">
        <v>100</v>
      </c>
      <c r="AC999" s="178"/>
      <c r="AD999" s="178"/>
    </row>
    <row r="1000" spans="1:30" s="118" customFormat="1" ht="20.25" hidden="1" customHeight="1" x14ac:dyDescent="0.25">
      <c r="A1000" s="186" t="s">
        <v>351</v>
      </c>
      <c r="B1000" s="186"/>
      <c r="C1000" s="186"/>
      <c r="D1000" s="202" t="s">
        <v>396</v>
      </c>
      <c r="E1000" s="202" t="s">
        <v>397</v>
      </c>
      <c r="F1000" s="204">
        <f t="shared" si="698"/>
        <v>120</v>
      </c>
      <c r="G1000" s="204">
        <f t="shared" si="699"/>
        <v>0</v>
      </c>
      <c r="H1000" s="205">
        <f t="shared" si="700"/>
        <v>410</v>
      </c>
      <c r="I1000" s="128"/>
      <c r="J1000" s="135"/>
      <c r="K1000" s="135"/>
      <c r="L1000" s="135">
        <v>3222</v>
      </c>
      <c r="M1000" s="135"/>
      <c r="N1000" s="136"/>
      <c r="O1000" s="12" t="s">
        <v>41</v>
      </c>
      <c r="P1000" s="131" t="s">
        <v>178</v>
      </c>
      <c r="Q1000" s="137">
        <f>Q1001+Q1003</f>
        <v>260</v>
      </c>
      <c r="R1000" s="137">
        <f t="shared" ref="R1000:AB1000" si="712">R1001+R1003</f>
        <v>-200</v>
      </c>
      <c r="S1000" s="137">
        <f t="shared" si="712"/>
        <v>60</v>
      </c>
      <c r="T1000" s="137">
        <f t="shared" si="712"/>
        <v>0</v>
      </c>
      <c r="U1000" s="137">
        <f t="shared" si="712"/>
        <v>0</v>
      </c>
      <c r="V1000" s="137">
        <f t="shared" si="712"/>
        <v>0</v>
      </c>
      <c r="W1000" s="137">
        <f t="shared" si="712"/>
        <v>0</v>
      </c>
      <c r="X1000" s="137">
        <f t="shared" si="712"/>
        <v>0</v>
      </c>
      <c r="Y1000" s="137">
        <f t="shared" si="712"/>
        <v>0</v>
      </c>
      <c r="Z1000" s="137">
        <f t="shared" si="712"/>
        <v>260</v>
      </c>
      <c r="AA1000" s="137">
        <f t="shared" si="712"/>
        <v>100</v>
      </c>
      <c r="AB1000" s="137">
        <f t="shared" si="712"/>
        <v>50</v>
      </c>
      <c r="AC1000" s="137"/>
      <c r="AD1000" s="137"/>
    </row>
    <row r="1001" spans="1:30" s="118" customFormat="1" ht="20.25" hidden="1" customHeight="1" x14ac:dyDescent="0.25">
      <c r="A1001" s="187" t="s">
        <v>351</v>
      </c>
      <c r="B1001" s="187"/>
      <c r="C1001" s="187"/>
      <c r="D1001" s="187"/>
      <c r="E1001" s="202" t="s">
        <v>397</v>
      </c>
      <c r="F1001" s="204">
        <f t="shared" si="698"/>
        <v>0</v>
      </c>
      <c r="G1001" s="204">
        <f t="shared" si="699"/>
        <v>0</v>
      </c>
      <c r="H1001" s="205">
        <f t="shared" si="700"/>
        <v>0</v>
      </c>
      <c r="I1001" s="128"/>
      <c r="J1001" s="135"/>
      <c r="K1001" s="135"/>
      <c r="L1001" s="135"/>
      <c r="M1001" s="198">
        <v>32221</v>
      </c>
      <c r="N1001" s="199"/>
      <c r="O1001" s="200" t="s">
        <v>41</v>
      </c>
      <c r="P1001" s="199" t="s">
        <v>179</v>
      </c>
      <c r="Q1001" s="201">
        <f>Q1002</f>
        <v>0</v>
      </c>
      <c r="R1001" s="201">
        <f t="shared" ref="R1001:AB1001" si="713">R1002</f>
        <v>0</v>
      </c>
      <c r="S1001" s="201">
        <f t="shared" si="713"/>
        <v>0</v>
      </c>
      <c r="T1001" s="201">
        <f t="shared" si="713"/>
        <v>0</v>
      </c>
      <c r="U1001" s="201">
        <f t="shared" si="713"/>
        <v>0</v>
      </c>
      <c r="V1001" s="201">
        <f t="shared" si="713"/>
        <v>0</v>
      </c>
      <c r="W1001" s="201">
        <f t="shared" si="713"/>
        <v>0</v>
      </c>
      <c r="X1001" s="201">
        <f t="shared" si="713"/>
        <v>0</v>
      </c>
      <c r="Y1001" s="201">
        <f t="shared" si="713"/>
        <v>0</v>
      </c>
      <c r="Z1001" s="201">
        <f t="shared" si="713"/>
        <v>0</v>
      </c>
      <c r="AA1001" s="201">
        <f t="shared" si="713"/>
        <v>0</v>
      </c>
      <c r="AB1001" s="201">
        <f t="shared" si="713"/>
        <v>0</v>
      </c>
      <c r="AC1001" s="201"/>
      <c r="AD1001" s="201"/>
    </row>
    <row r="1002" spans="1:30" s="118" customFormat="1" ht="20.25" hidden="1" customHeight="1" x14ac:dyDescent="0.25">
      <c r="A1002" s="186" t="s">
        <v>351</v>
      </c>
      <c r="B1002" s="186"/>
      <c r="C1002" s="186"/>
      <c r="D1002" s="186"/>
      <c r="E1002" s="186"/>
      <c r="F1002" s="204">
        <f t="shared" si="698"/>
        <v>0</v>
      </c>
      <c r="G1002" s="204">
        <f t="shared" si="699"/>
        <v>0</v>
      </c>
      <c r="H1002" s="205">
        <f t="shared" si="700"/>
        <v>0</v>
      </c>
      <c r="I1002" s="128"/>
      <c r="J1002" s="135"/>
      <c r="K1002" s="135"/>
      <c r="L1002" s="135"/>
      <c r="M1002" s="11"/>
      <c r="N1002" s="175">
        <v>322210</v>
      </c>
      <c r="O1002" s="176" t="s">
        <v>41</v>
      </c>
      <c r="P1002" s="177" t="s">
        <v>179</v>
      </c>
      <c r="Q1002" s="178">
        <v>0</v>
      </c>
      <c r="R1002" s="178">
        <f>S1002-Q1002</f>
        <v>0</v>
      </c>
      <c r="S1002" s="178">
        <v>0</v>
      </c>
      <c r="T1002" s="178"/>
      <c r="U1002" s="178"/>
      <c r="V1002" s="178"/>
      <c r="W1002" s="178"/>
      <c r="X1002" s="178"/>
      <c r="Y1002" s="178"/>
      <c r="Z1002" s="178"/>
      <c r="AA1002" s="178">
        <f>+Q1002</f>
        <v>0</v>
      </c>
      <c r="AB1002" s="178"/>
      <c r="AC1002" s="178"/>
      <c r="AD1002" s="178"/>
    </row>
    <row r="1003" spans="1:30" s="118" customFormat="1" ht="20.25" hidden="1" customHeight="1" x14ac:dyDescent="0.25">
      <c r="A1003" s="187" t="s">
        <v>351</v>
      </c>
      <c r="B1003" s="187"/>
      <c r="C1003" s="187"/>
      <c r="D1003" s="187"/>
      <c r="E1003" s="202" t="s">
        <v>397</v>
      </c>
      <c r="F1003" s="204">
        <f t="shared" si="698"/>
        <v>120</v>
      </c>
      <c r="G1003" s="204">
        <f t="shared" si="699"/>
        <v>0</v>
      </c>
      <c r="H1003" s="205">
        <f t="shared" si="700"/>
        <v>410</v>
      </c>
      <c r="I1003" s="128"/>
      <c r="J1003" s="135"/>
      <c r="K1003" s="135"/>
      <c r="L1003" s="135"/>
      <c r="M1003" s="198">
        <v>32222</v>
      </c>
      <c r="N1003" s="199"/>
      <c r="O1003" s="200" t="s">
        <v>41</v>
      </c>
      <c r="P1003" s="199" t="s">
        <v>181</v>
      </c>
      <c r="Q1003" s="201">
        <f>Q1004</f>
        <v>260</v>
      </c>
      <c r="R1003" s="201">
        <f t="shared" ref="R1003:AB1003" si="714">R1004</f>
        <v>-200</v>
      </c>
      <c r="S1003" s="201">
        <f t="shared" si="714"/>
        <v>60</v>
      </c>
      <c r="T1003" s="201">
        <f t="shared" si="714"/>
        <v>0</v>
      </c>
      <c r="U1003" s="201">
        <f t="shared" si="714"/>
        <v>0</v>
      </c>
      <c r="V1003" s="201">
        <f t="shared" si="714"/>
        <v>0</v>
      </c>
      <c r="W1003" s="201">
        <f t="shared" si="714"/>
        <v>0</v>
      </c>
      <c r="X1003" s="201">
        <f t="shared" si="714"/>
        <v>0</v>
      </c>
      <c r="Y1003" s="201">
        <f t="shared" si="714"/>
        <v>0</v>
      </c>
      <c r="Z1003" s="201">
        <f t="shared" si="714"/>
        <v>260</v>
      </c>
      <c r="AA1003" s="201">
        <f t="shared" si="714"/>
        <v>100</v>
      </c>
      <c r="AB1003" s="201">
        <f t="shared" si="714"/>
        <v>50</v>
      </c>
      <c r="AC1003" s="201"/>
      <c r="AD1003" s="201"/>
    </row>
    <row r="1004" spans="1:30" s="118" customFormat="1" ht="20.25" hidden="1" customHeight="1" x14ac:dyDescent="0.25">
      <c r="A1004" s="186" t="s">
        <v>351</v>
      </c>
      <c r="B1004" s="186"/>
      <c r="C1004" s="186"/>
      <c r="D1004" s="186"/>
      <c r="E1004" s="186"/>
      <c r="F1004" s="204">
        <f t="shared" si="698"/>
        <v>120</v>
      </c>
      <c r="G1004" s="204">
        <f t="shared" si="699"/>
        <v>0</v>
      </c>
      <c r="H1004" s="205">
        <f t="shared" si="700"/>
        <v>410</v>
      </c>
      <c r="I1004" s="128"/>
      <c r="J1004" s="135"/>
      <c r="K1004" s="135"/>
      <c r="L1004" s="135"/>
      <c r="M1004" s="11"/>
      <c r="N1004" s="175">
        <v>322220</v>
      </c>
      <c r="O1004" s="176" t="s">
        <v>41</v>
      </c>
      <c r="P1004" s="177" t="s">
        <v>181</v>
      </c>
      <c r="Q1004" s="178">
        <v>260</v>
      </c>
      <c r="R1004" s="178">
        <f>S1004-Q1004</f>
        <v>-200</v>
      </c>
      <c r="S1004" s="178">
        <v>60</v>
      </c>
      <c r="T1004" s="178"/>
      <c r="U1004" s="178"/>
      <c r="V1004" s="178"/>
      <c r="W1004" s="178"/>
      <c r="X1004" s="178"/>
      <c r="Y1004" s="178"/>
      <c r="Z1004" s="178">
        <v>260</v>
      </c>
      <c r="AA1004" s="178">
        <v>100</v>
      </c>
      <c r="AB1004" s="178">
        <v>50</v>
      </c>
      <c r="AC1004" s="178"/>
      <c r="AD1004" s="178"/>
    </row>
    <row r="1005" spans="1:30" s="118" customFormat="1" ht="20.25" hidden="1" customHeight="1" x14ac:dyDescent="0.25">
      <c r="A1005" s="186" t="s">
        <v>351</v>
      </c>
      <c r="B1005" s="186"/>
      <c r="C1005" s="186"/>
      <c r="D1005" s="202" t="s">
        <v>396</v>
      </c>
      <c r="E1005" s="202" t="s">
        <v>397</v>
      </c>
      <c r="F1005" s="204">
        <f t="shared" si="698"/>
        <v>4120</v>
      </c>
      <c r="G1005" s="204">
        <f t="shared" si="699"/>
        <v>0</v>
      </c>
      <c r="H1005" s="205">
        <f t="shared" si="700"/>
        <v>4050</v>
      </c>
      <c r="I1005" s="128"/>
      <c r="J1005" s="135"/>
      <c r="K1005" s="135"/>
      <c r="L1005" s="135">
        <v>3223</v>
      </c>
      <c r="M1005" s="135"/>
      <c r="N1005" s="136"/>
      <c r="O1005" s="12" t="s">
        <v>41</v>
      </c>
      <c r="P1005" s="131" t="s">
        <v>184</v>
      </c>
      <c r="Q1005" s="137">
        <f>Q1006+Q1009+Q1011</f>
        <v>1700</v>
      </c>
      <c r="R1005" s="137">
        <f t="shared" ref="R1005:AB1005" si="715">R1006+R1009+R1011</f>
        <v>360</v>
      </c>
      <c r="S1005" s="137">
        <f t="shared" si="715"/>
        <v>2060</v>
      </c>
      <c r="T1005" s="137">
        <f t="shared" si="715"/>
        <v>0</v>
      </c>
      <c r="U1005" s="137">
        <f t="shared" si="715"/>
        <v>0</v>
      </c>
      <c r="V1005" s="137">
        <f t="shared" si="715"/>
        <v>0</v>
      </c>
      <c r="W1005" s="137">
        <f t="shared" si="715"/>
        <v>0</v>
      </c>
      <c r="X1005" s="137">
        <f t="shared" si="715"/>
        <v>0</v>
      </c>
      <c r="Y1005" s="137">
        <f t="shared" si="715"/>
        <v>0</v>
      </c>
      <c r="Z1005" s="137">
        <f t="shared" si="715"/>
        <v>1700</v>
      </c>
      <c r="AA1005" s="137">
        <f t="shared" si="715"/>
        <v>1350</v>
      </c>
      <c r="AB1005" s="137">
        <f t="shared" si="715"/>
        <v>1000</v>
      </c>
      <c r="AC1005" s="137"/>
      <c r="AD1005" s="137"/>
    </row>
    <row r="1006" spans="1:30" s="118" customFormat="1" ht="20.25" hidden="1" customHeight="1" x14ac:dyDescent="0.25">
      <c r="A1006" s="187" t="s">
        <v>351</v>
      </c>
      <c r="B1006" s="187"/>
      <c r="C1006" s="187"/>
      <c r="D1006" s="187"/>
      <c r="E1006" s="202" t="s">
        <v>397</v>
      </c>
      <c r="F1006" s="204">
        <f t="shared" si="698"/>
        <v>2520</v>
      </c>
      <c r="G1006" s="204">
        <f t="shared" si="699"/>
        <v>0</v>
      </c>
      <c r="H1006" s="205">
        <f t="shared" si="700"/>
        <v>2750</v>
      </c>
      <c r="I1006" s="128"/>
      <c r="J1006" s="135"/>
      <c r="K1006" s="135"/>
      <c r="L1006" s="135"/>
      <c r="M1006" s="198">
        <v>32231</v>
      </c>
      <c r="N1006" s="199"/>
      <c r="O1006" s="200" t="s">
        <v>41</v>
      </c>
      <c r="P1006" s="199" t="s">
        <v>185</v>
      </c>
      <c r="Q1006" s="201">
        <f>Q1007+Q1008</f>
        <v>1100</v>
      </c>
      <c r="R1006" s="201">
        <f t="shared" ref="R1006:AB1006" si="716">R1007+R1008</f>
        <v>160</v>
      </c>
      <c r="S1006" s="201">
        <f t="shared" si="716"/>
        <v>1260</v>
      </c>
      <c r="T1006" s="201">
        <f t="shared" si="716"/>
        <v>0</v>
      </c>
      <c r="U1006" s="201">
        <f t="shared" si="716"/>
        <v>0</v>
      </c>
      <c r="V1006" s="201">
        <f t="shared" si="716"/>
        <v>0</v>
      </c>
      <c r="W1006" s="201">
        <f t="shared" si="716"/>
        <v>0</v>
      </c>
      <c r="X1006" s="201">
        <f t="shared" si="716"/>
        <v>0</v>
      </c>
      <c r="Y1006" s="201">
        <f t="shared" si="716"/>
        <v>0</v>
      </c>
      <c r="Z1006" s="201">
        <f t="shared" si="716"/>
        <v>1100</v>
      </c>
      <c r="AA1006" s="201">
        <f t="shared" si="716"/>
        <v>950</v>
      </c>
      <c r="AB1006" s="201">
        <f t="shared" si="716"/>
        <v>700</v>
      </c>
      <c r="AC1006" s="201"/>
      <c r="AD1006" s="201"/>
    </row>
    <row r="1007" spans="1:30" s="118" customFormat="1" ht="20.25" hidden="1" customHeight="1" x14ac:dyDescent="0.25">
      <c r="A1007" s="186" t="s">
        <v>351</v>
      </c>
      <c r="B1007" s="186"/>
      <c r="C1007" s="186"/>
      <c r="D1007" s="186"/>
      <c r="E1007" s="186"/>
      <c r="F1007" s="204">
        <f t="shared" si="698"/>
        <v>1120</v>
      </c>
      <c r="G1007" s="204">
        <f t="shared" si="699"/>
        <v>0</v>
      </c>
      <c r="H1007" s="205">
        <f t="shared" si="700"/>
        <v>2150</v>
      </c>
      <c r="I1007" s="128"/>
      <c r="J1007" s="135"/>
      <c r="K1007" s="135"/>
      <c r="L1007" s="135"/>
      <c r="M1007" s="11"/>
      <c r="N1007" s="175">
        <v>322310</v>
      </c>
      <c r="O1007" s="176" t="s">
        <v>41</v>
      </c>
      <c r="P1007" s="177" t="s">
        <v>185</v>
      </c>
      <c r="Q1007" s="178">
        <v>500</v>
      </c>
      <c r="R1007" s="178">
        <f>S1007-Q1007</f>
        <v>60</v>
      </c>
      <c r="S1007" s="178">
        <v>560</v>
      </c>
      <c r="T1007" s="178"/>
      <c r="U1007" s="178"/>
      <c r="V1007" s="178"/>
      <c r="W1007" s="178"/>
      <c r="X1007" s="178"/>
      <c r="Y1007" s="178"/>
      <c r="Z1007" s="178">
        <v>500</v>
      </c>
      <c r="AA1007" s="178">
        <v>950</v>
      </c>
      <c r="AB1007" s="178">
        <v>700</v>
      </c>
      <c r="AC1007" s="178"/>
      <c r="AD1007" s="178"/>
    </row>
    <row r="1008" spans="1:30" s="118" customFormat="1" ht="20.25" hidden="1" customHeight="1" x14ac:dyDescent="0.25">
      <c r="A1008" s="186" t="s">
        <v>351</v>
      </c>
      <c r="B1008" s="186"/>
      <c r="C1008" s="186"/>
      <c r="D1008" s="186"/>
      <c r="E1008" s="186"/>
      <c r="F1008" s="204">
        <f t="shared" si="698"/>
        <v>1400</v>
      </c>
      <c r="G1008" s="204">
        <f t="shared" si="699"/>
        <v>0</v>
      </c>
      <c r="H1008" s="205">
        <f t="shared" si="700"/>
        <v>600</v>
      </c>
      <c r="I1008" s="128"/>
      <c r="J1008" s="135"/>
      <c r="K1008" s="135"/>
      <c r="L1008" s="135"/>
      <c r="M1008" s="11"/>
      <c r="N1008" s="175">
        <v>322311</v>
      </c>
      <c r="O1008" s="176" t="s">
        <v>41</v>
      </c>
      <c r="P1008" s="177" t="s">
        <v>186</v>
      </c>
      <c r="Q1008" s="178">
        <v>600</v>
      </c>
      <c r="R1008" s="178">
        <f>S1008-Q1008</f>
        <v>100</v>
      </c>
      <c r="S1008" s="178">
        <v>700</v>
      </c>
      <c r="T1008" s="178"/>
      <c r="U1008" s="178"/>
      <c r="V1008" s="178"/>
      <c r="W1008" s="178"/>
      <c r="X1008" s="178"/>
      <c r="Y1008" s="178"/>
      <c r="Z1008" s="178">
        <v>600</v>
      </c>
      <c r="AA1008" s="178">
        <v>0</v>
      </c>
      <c r="AB1008" s="178">
        <v>0</v>
      </c>
      <c r="AC1008" s="178"/>
      <c r="AD1008" s="178"/>
    </row>
    <row r="1009" spans="1:30" s="118" customFormat="1" ht="20.25" hidden="1" customHeight="1" x14ac:dyDescent="0.25">
      <c r="A1009" s="187" t="s">
        <v>351</v>
      </c>
      <c r="B1009" s="187"/>
      <c r="C1009" s="187"/>
      <c r="D1009" s="187"/>
      <c r="E1009" s="202" t="s">
        <v>397</v>
      </c>
      <c r="F1009" s="204">
        <f t="shared" si="698"/>
        <v>1600</v>
      </c>
      <c r="G1009" s="204">
        <f t="shared" si="699"/>
        <v>0</v>
      </c>
      <c r="H1009" s="205">
        <f t="shared" si="700"/>
        <v>1300</v>
      </c>
      <c r="I1009" s="128"/>
      <c r="J1009" s="135"/>
      <c r="K1009" s="135"/>
      <c r="L1009" s="135"/>
      <c r="M1009" s="198">
        <v>32233</v>
      </c>
      <c r="N1009" s="199"/>
      <c r="O1009" s="200" t="s">
        <v>41</v>
      </c>
      <c r="P1009" s="199" t="s">
        <v>187</v>
      </c>
      <c r="Q1009" s="201">
        <f>Q1010</f>
        <v>600</v>
      </c>
      <c r="R1009" s="201">
        <f t="shared" ref="R1009:AB1009" si="717">R1010</f>
        <v>200</v>
      </c>
      <c r="S1009" s="201">
        <f t="shared" si="717"/>
        <v>800</v>
      </c>
      <c r="T1009" s="201">
        <f t="shared" si="717"/>
        <v>0</v>
      </c>
      <c r="U1009" s="201">
        <f t="shared" si="717"/>
        <v>0</v>
      </c>
      <c r="V1009" s="201">
        <f t="shared" si="717"/>
        <v>0</v>
      </c>
      <c r="W1009" s="201">
        <f t="shared" si="717"/>
        <v>0</v>
      </c>
      <c r="X1009" s="201">
        <f t="shared" si="717"/>
        <v>0</v>
      </c>
      <c r="Y1009" s="201">
        <f t="shared" si="717"/>
        <v>0</v>
      </c>
      <c r="Z1009" s="201">
        <f t="shared" si="717"/>
        <v>600</v>
      </c>
      <c r="AA1009" s="201">
        <f t="shared" si="717"/>
        <v>400</v>
      </c>
      <c r="AB1009" s="201">
        <f t="shared" si="717"/>
        <v>300</v>
      </c>
      <c r="AC1009" s="201"/>
      <c r="AD1009" s="201"/>
    </row>
    <row r="1010" spans="1:30" s="118" customFormat="1" ht="20.25" hidden="1" customHeight="1" x14ac:dyDescent="0.25">
      <c r="A1010" s="186" t="s">
        <v>351</v>
      </c>
      <c r="B1010" s="186"/>
      <c r="C1010" s="186"/>
      <c r="D1010" s="186"/>
      <c r="E1010" s="186"/>
      <c r="F1010" s="204">
        <f t="shared" si="698"/>
        <v>1600</v>
      </c>
      <c r="G1010" s="204">
        <f t="shared" si="699"/>
        <v>0</v>
      </c>
      <c r="H1010" s="205">
        <f t="shared" si="700"/>
        <v>1300</v>
      </c>
      <c r="I1010" s="128"/>
      <c r="J1010" s="135"/>
      <c r="K1010" s="135"/>
      <c r="L1010" s="135"/>
      <c r="M1010" s="11"/>
      <c r="N1010" s="175">
        <v>322330</v>
      </c>
      <c r="O1010" s="176" t="s">
        <v>41</v>
      </c>
      <c r="P1010" s="177" t="s">
        <v>187</v>
      </c>
      <c r="Q1010" s="178">
        <v>600</v>
      </c>
      <c r="R1010" s="178">
        <f>S1010-Q1010</f>
        <v>200</v>
      </c>
      <c r="S1010" s="178">
        <v>800</v>
      </c>
      <c r="T1010" s="178"/>
      <c r="U1010" s="178"/>
      <c r="V1010" s="178"/>
      <c r="W1010" s="178"/>
      <c r="X1010" s="178"/>
      <c r="Y1010" s="178"/>
      <c r="Z1010" s="178">
        <v>600</v>
      </c>
      <c r="AA1010" s="178">
        <v>400</v>
      </c>
      <c r="AB1010" s="178">
        <v>300</v>
      </c>
      <c r="AC1010" s="178"/>
      <c r="AD1010" s="178"/>
    </row>
    <row r="1011" spans="1:30" s="118" customFormat="1" ht="20.25" hidden="1" customHeight="1" x14ac:dyDescent="0.25">
      <c r="A1011" s="187" t="s">
        <v>351</v>
      </c>
      <c r="B1011" s="187"/>
      <c r="C1011" s="187"/>
      <c r="D1011" s="187"/>
      <c r="E1011" s="202" t="s">
        <v>397</v>
      </c>
      <c r="F1011" s="204">
        <f t="shared" si="698"/>
        <v>0</v>
      </c>
      <c r="G1011" s="204">
        <f t="shared" si="699"/>
        <v>0</v>
      </c>
      <c r="H1011" s="205">
        <f t="shared" si="700"/>
        <v>0</v>
      </c>
      <c r="I1011" s="128"/>
      <c r="J1011" s="135"/>
      <c r="K1011" s="135"/>
      <c r="L1011" s="135"/>
      <c r="M1011" s="198">
        <v>32234</v>
      </c>
      <c r="N1011" s="199"/>
      <c r="O1011" s="200" t="s">
        <v>41</v>
      </c>
      <c r="P1011" s="199" t="s">
        <v>188</v>
      </c>
      <c r="Q1011" s="201">
        <f t="shared" ref="Q1011:AB1011" si="718">Q1012</f>
        <v>0</v>
      </c>
      <c r="R1011" s="201">
        <f t="shared" si="718"/>
        <v>0</v>
      </c>
      <c r="S1011" s="201">
        <f t="shared" si="718"/>
        <v>0</v>
      </c>
      <c r="T1011" s="201">
        <f t="shared" si="718"/>
        <v>0</v>
      </c>
      <c r="U1011" s="201">
        <f t="shared" si="718"/>
        <v>0</v>
      </c>
      <c r="V1011" s="201">
        <f t="shared" si="718"/>
        <v>0</v>
      </c>
      <c r="W1011" s="201">
        <f t="shared" si="718"/>
        <v>0</v>
      </c>
      <c r="X1011" s="201">
        <f t="shared" si="718"/>
        <v>0</v>
      </c>
      <c r="Y1011" s="201">
        <f t="shared" si="718"/>
        <v>0</v>
      </c>
      <c r="Z1011" s="201">
        <f t="shared" si="718"/>
        <v>0</v>
      </c>
      <c r="AA1011" s="201">
        <f t="shared" si="718"/>
        <v>0</v>
      </c>
      <c r="AB1011" s="201">
        <f t="shared" si="718"/>
        <v>0</v>
      </c>
      <c r="AC1011" s="201"/>
      <c r="AD1011" s="201"/>
    </row>
    <row r="1012" spans="1:30" s="118" customFormat="1" ht="20.25" hidden="1" customHeight="1" x14ac:dyDescent="0.25">
      <c r="A1012" s="186" t="s">
        <v>351</v>
      </c>
      <c r="B1012" s="186"/>
      <c r="C1012" s="186"/>
      <c r="D1012" s="186"/>
      <c r="E1012" s="186"/>
      <c r="F1012" s="204">
        <f t="shared" si="698"/>
        <v>0</v>
      </c>
      <c r="G1012" s="204">
        <f t="shared" si="699"/>
        <v>0</v>
      </c>
      <c r="H1012" s="205">
        <f t="shared" si="700"/>
        <v>0</v>
      </c>
      <c r="I1012" s="128"/>
      <c r="J1012" s="135"/>
      <c r="K1012" s="135"/>
      <c r="L1012" s="135"/>
      <c r="M1012" s="11"/>
      <c r="N1012" s="175">
        <v>322340</v>
      </c>
      <c r="O1012" s="176" t="s">
        <v>41</v>
      </c>
      <c r="P1012" s="177" t="s">
        <v>188</v>
      </c>
      <c r="Q1012" s="178">
        <v>0</v>
      </c>
      <c r="R1012" s="178">
        <f>S1012-Q1012</f>
        <v>0</v>
      </c>
      <c r="S1012" s="178">
        <v>0</v>
      </c>
      <c r="T1012" s="178"/>
      <c r="U1012" s="178"/>
      <c r="V1012" s="178"/>
      <c r="W1012" s="178"/>
      <c r="X1012" s="178"/>
      <c r="Y1012" s="178"/>
      <c r="Z1012" s="178"/>
      <c r="AA1012" s="178">
        <f>+Q1012</f>
        <v>0</v>
      </c>
      <c r="AB1012" s="178"/>
      <c r="AC1012" s="178"/>
      <c r="AD1012" s="178"/>
    </row>
    <row r="1013" spans="1:30" s="218" customFormat="1" ht="20.25" hidden="1" customHeight="1" x14ac:dyDescent="0.25">
      <c r="A1013" s="192" t="s">
        <v>351</v>
      </c>
      <c r="B1013" s="192"/>
      <c r="C1013" s="219" t="s">
        <v>393</v>
      </c>
      <c r="D1013" s="219" t="s">
        <v>396</v>
      </c>
      <c r="E1013" s="219" t="s">
        <v>397</v>
      </c>
      <c r="F1013" s="211">
        <f t="shared" si="698"/>
        <v>8000</v>
      </c>
      <c r="G1013" s="211">
        <f t="shared" si="699"/>
        <v>0</v>
      </c>
      <c r="H1013" s="212">
        <f t="shared" si="700"/>
        <v>15010</v>
      </c>
      <c r="I1013" s="213"/>
      <c r="J1013" s="214"/>
      <c r="K1013" s="214">
        <v>323</v>
      </c>
      <c r="L1013" s="214"/>
      <c r="M1013" s="214"/>
      <c r="N1013" s="215"/>
      <c r="O1013" s="220" t="s">
        <v>41</v>
      </c>
      <c r="P1013" s="216" t="s">
        <v>196</v>
      </c>
      <c r="Q1013" s="217">
        <f>Q1014+Q1023+Q1026+Q1039+Q1047+Q1050+Q1034</f>
        <v>4160</v>
      </c>
      <c r="R1013" s="217">
        <f t="shared" ref="R1013:AB1013" si="719">R1014+R1023+R1026+R1039+R1047+R1050+R1034</f>
        <v>-160</v>
      </c>
      <c r="S1013" s="217">
        <f t="shared" si="719"/>
        <v>4000</v>
      </c>
      <c r="T1013" s="217">
        <f t="shared" si="719"/>
        <v>0</v>
      </c>
      <c r="U1013" s="217">
        <f t="shared" si="719"/>
        <v>0</v>
      </c>
      <c r="V1013" s="217">
        <f t="shared" si="719"/>
        <v>0</v>
      </c>
      <c r="W1013" s="217">
        <f t="shared" si="719"/>
        <v>0</v>
      </c>
      <c r="X1013" s="217">
        <f t="shared" si="719"/>
        <v>0</v>
      </c>
      <c r="Y1013" s="217">
        <f t="shared" si="719"/>
        <v>0</v>
      </c>
      <c r="Z1013" s="217">
        <f t="shared" si="719"/>
        <v>4160</v>
      </c>
      <c r="AA1013" s="217">
        <f t="shared" si="719"/>
        <v>5100</v>
      </c>
      <c r="AB1013" s="217">
        <f t="shared" si="719"/>
        <v>5750</v>
      </c>
      <c r="AC1013" s="217"/>
      <c r="AD1013" s="217"/>
    </row>
    <row r="1014" spans="1:30" s="118" customFormat="1" ht="20.25" hidden="1" customHeight="1" x14ac:dyDescent="0.25">
      <c r="A1014" s="186" t="s">
        <v>351</v>
      </c>
      <c r="B1014" s="186"/>
      <c r="C1014" s="186"/>
      <c r="D1014" s="202" t="s">
        <v>396</v>
      </c>
      <c r="E1014" s="202" t="s">
        <v>397</v>
      </c>
      <c r="F1014" s="204">
        <f t="shared" si="698"/>
        <v>1140</v>
      </c>
      <c r="G1014" s="204">
        <f t="shared" si="699"/>
        <v>0</v>
      </c>
      <c r="H1014" s="205">
        <f t="shared" si="700"/>
        <v>810</v>
      </c>
      <c r="I1014" s="128"/>
      <c r="J1014" s="135"/>
      <c r="K1014" s="135"/>
      <c r="L1014" s="135">
        <v>3231</v>
      </c>
      <c r="M1014" s="135"/>
      <c r="N1014" s="136"/>
      <c r="O1014" s="12" t="s">
        <v>41</v>
      </c>
      <c r="P1014" s="131" t="s">
        <v>197</v>
      </c>
      <c r="Q1014" s="137">
        <f>Q1015+Q1017+Q1019+Q1021</f>
        <v>470</v>
      </c>
      <c r="R1014" s="137">
        <f t="shared" ref="R1014:AB1014" si="720">R1015+R1017+R1019+R1021</f>
        <v>100</v>
      </c>
      <c r="S1014" s="137">
        <f t="shared" si="720"/>
        <v>570</v>
      </c>
      <c r="T1014" s="137">
        <f t="shared" si="720"/>
        <v>0</v>
      </c>
      <c r="U1014" s="137">
        <f t="shared" si="720"/>
        <v>0</v>
      </c>
      <c r="V1014" s="137">
        <f t="shared" si="720"/>
        <v>0</v>
      </c>
      <c r="W1014" s="137">
        <f t="shared" si="720"/>
        <v>0</v>
      </c>
      <c r="X1014" s="137">
        <f t="shared" si="720"/>
        <v>0</v>
      </c>
      <c r="Y1014" s="137">
        <f t="shared" si="720"/>
        <v>0</v>
      </c>
      <c r="Z1014" s="137">
        <f t="shared" si="720"/>
        <v>470</v>
      </c>
      <c r="AA1014" s="137">
        <f t="shared" si="720"/>
        <v>170</v>
      </c>
      <c r="AB1014" s="137">
        <f t="shared" si="720"/>
        <v>170</v>
      </c>
      <c r="AC1014" s="137"/>
      <c r="AD1014" s="137"/>
    </row>
    <row r="1015" spans="1:30" s="118" customFormat="1" ht="20.25" hidden="1" customHeight="1" x14ac:dyDescent="0.25">
      <c r="A1015" s="187" t="s">
        <v>351</v>
      </c>
      <c r="B1015" s="187"/>
      <c r="C1015" s="187"/>
      <c r="D1015" s="187"/>
      <c r="E1015" s="202" t="s">
        <v>397</v>
      </c>
      <c r="F1015" s="204">
        <f t="shared" si="698"/>
        <v>1140</v>
      </c>
      <c r="G1015" s="204">
        <f t="shared" si="699"/>
        <v>0</v>
      </c>
      <c r="H1015" s="205">
        <f t="shared" si="700"/>
        <v>810</v>
      </c>
      <c r="I1015" s="128"/>
      <c r="J1015" s="135"/>
      <c r="K1015" s="135"/>
      <c r="L1015" s="135"/>
      <c r="M1015" s="198">
        <v>32311</v>
      </c>
      <c r="N1015" s="199"/>
      <c r="O1015" s="200" t="s">
        <v>41</v>
      </c>
      <c r="P1015" s="199" t="s">
        <v>198</v>
      </c>
      <c r="Q1015" s="201">
        <f t="shared" ref="Q1015:AB1015" si="721">Q1016</f>
        <v>470</v>
      </c>
      <c r="R1015" s="201">
        <f t="shared" si="721"/>
        <v>100</v>
      </c>
      <c r="S1015" s="201">
        <f t="shared" si="721"/>
        <v>570</v>
      </c>
      <c r="T1015" s="201">
        <f t="shared" si="721"/>
        <v>0</v>
      </c>
      <c r="U1015" s="201">
        <f t="shared" si="721"/>
        <v>0</v>
      </c>
      <c r="V1015" s="201">
        <f t="shared" si="721"/>
        <v>0</v>
      </c>
      <c r="W1015" s="201">
        <f t="shared" si="721"/>
        <v>0</v>
      </c>
      <c r="X1015" s="201">
        <f t="shared" si="721"/>
        <v>0</v>
      </c>
      <c r="Y1015" s="201">
        <f t="shared" si="721"/>
        <v>0</v>
      </c>
      <c r="Z1015" s="201">
        <f t="shared" si="721"/>
        <v>470</v>
      </c>
      <c r="AA1015" s="201">
        <f t="shared" si="721"/>
        <v>170</v>
      </c>
      <c r="AB1015" s="201">
        <f t="shared" si="721"/>
        <v>170</v>
      </c>
      <c r="AC1015" s="201"/>
      <c r="AD1015" s="201"/>
    </row>
    <row r="1016" spans="1:30" s="118" customFormat="1" ht="20.25" hidden="1" customHeight="1" x14ac:dyDescent="0.25">
      <c r="A1016" s="186" t="s">
        <v>351</v>
      </c>
      <c r="B1016" s="186"/>
      <c r="C1016" s="186"/>
      <c r="D1016" s="186"/>
      <c r="E1016" s="186"/>
      <c r="F1016" s="204">
        <f t="shared" si="698"/>
        <v>1140</v>
      </c>
      <c r="G1016" s="204">
        <f t="shared" si="699"/>
        <v>0</v>
      </c>
      <c r="H1016" s="205">
        <f t="shared" si="700"/>
        <v>810</v>
      </c>
      <c r="I1016" s="128"/>
      <c r="J1016" s="135"/>
      <c r="K1016" s="135"/>
      <c r="L1016" s="135"/>
      <c r="M1016" s="11"/>
      <c r="N1016" s="175">
        <v>323110</v>
      </c>
      <c r="O1016" s="176" t="s">
        <v>41</v>
      </c>
      <c r="P1016" s="177" t="s">
        <v>198</v>
      </c>
      <c r="Q1016" s="178">
        <v>470</v>
      </c>
      <c r="R1016" s="178">
        <f>S1016-Q1016</f>
        <v>100</v>
      </c>
      <c r="S1016" s="178">
        <v>570</v>
      </c>
      <c r="T1016" s="178"/>
      <c r="U1016" s="178"/>
      <c r="V1016" s="178"/>
      <c r="W1016" s="178"/>
      <c r="X1016" s="178"/>
      <c r="Y1016" s="178"/>
      <c r="Z1016" s="178">
        <v>470</v>
      </c>
      <c r="AA1016" s="178">
        <v>170</v>
      </c>
      <c r="AB1016" s="178">
        <v>170</v>
      </c>
      <c r="AC1016" s="178"/>
      <c r="AD1016" s="178"/>
    </row>
    <row r="1017" spans="1:30" s="118" customFormat="1" ht="20.25" hidden="1" customHeight="1" x14ac:dyDescent="0.25">
      <c r="A1017" s="187" t="s">
        <v>351</v>
      </c>
      <c r="B1017" s="187"/>
      <c r="C1017" s="187"/>
      <c r="D1017" s="187"/>
      <c r="E1017" s="202" t="s">
        <v>397</v>
      </c>
      <c r="F1017" s="204">
        <f t="shared" si="698"/>
        <v>0</v>
      </c>
      <c r="G1017" s="204">
        <f t="shared" si="699"/>
        <v>0</v>
      </c>
      <c r="H1017" s="205">
        <f t="shared" si="700"/>
        <v>0</v>
      </c>
      <c r="I1017" s="128"/>
      <c r="J1017" s="135"/>
      <c r="K1017" s="135"/>
      <c r="L1017" s="135"/>
      <c r="M1017" s="198">
        <v>32312</v>
      </c>
      <c r="N1017" s="199"/>
      <c r="O1017" s="200" t="s">
        <v>41</v>
      </c>
      <c r="P1017" s="199" t="s">
        <v>199</v>
      </c>
      <c r="Q1017" s="201">
        <f>+Q1018</f>
        <v>0</v>
      </c>
      <c r="R1017" s="201">
        <f t="shared" ref="R1017:AB1017" si="722">+R1018</f>
        <v>0</v>
      </c>
      <c r="S1017" s="201">
        <f t="shared" si="722"/>
        <v>0</v>
      </c>
      <c r="T1017" s="201">
        <f t="shared" si="722"/>
        <v>0</v>
      </c>
      <c r="U1017" s="201">
        <f t="shared" si="722"/>
        <v>0</v>
      </c>
      <c r="V1017" s="201">
        <f t="shared" si="722"/>
        <v>0</v>
      </c>
      <c r="W1017" s="201">
        <f t="shared" si="722"/>
        <v>0</v>
      </c>
      <c r="X1017" s="201">
        <f t="shared" si="722"/>
        <v>0</v>
      </c>
      <c r="Y1017" s="201">
        <f t="shared" si="722"/>
        <v>0</v>
      </c>
      <c r="Z1017" s="201">
        <f t="shared" si="722"/>
        <v>0</v>
      </c>
      <c r="AA1017" s="201">
        <f t="shared" si="722"/>
        <v>0</v>
      </c>
      <c r="AB1017" s="201">
        <f t="shared" si="722"/>
        <v>0</v>
      </c>
      <c r="AC1017" s="201"/>
      <c r="AD1017" s="201"/>
    </row>
    <row r="1018" spans="1:30" s="118" customFormat="1" ht="20.25" hidden="1" customHeight="1" x14ac:dyDescent="0.25">
      <c r="A1018" s="186" t="s">
        <v>351</v>
      </c>
      <c r="B1018" s="186"/>
      <c r="C1018" s="186"/>
      <c r="D1018" s="186"/>
      <c r="E1018" s="186"/>
      <c r="F1018" s="204">
        <f t="shared" si="698"/>
        <v>0</v>
      </c>
      <c r="G1018" s="204">
        <f t="shared" si="699"/>
        <v>0</v>
      </c>
      <c r="H1018" s="205">
        <f t="shared" si="700"/>
        <v>0</v>
      </c>
      <c r="I1018" s="128"/>
      <c r="J1018" s="135"/>
      <c r="K1018" s="135"/>
      <c r="L1018" s="135"/>
      <c r="M1018" s="11"/>
      <c r="N1018" s="175">
        <v>323120</v>
      </c>
      <c r="O1018" s="176" t="s">
        <v>41</v>
      </c>
      <c r="P1018" s="177" t="s">
        <v>199</v>
      </c>
      <c r="Q1018" s="178"/>
      <c r="R1018" s="178"/>
      <c r="S1018" s="178"/>
      <c r="T1018" s="178"/>
      <c r="U1018" s="178"/>
      <c r="V1018" s="178"/>
      <c r="W1018" s="178"/>
      <c r="X1018" s="178"/>
      <c r="Y1018" s="178"/>
      <c r="Z1018" s="178"/>
      <c r="AA1018" s="178">
        <f>+Q1018</f>
        <v>0</v>
      </c>
      <c r="AB1018" s="178"/>
      <c r="AC1018" s="178"/>
      <c r="AD1018" s="178"/>
    </row>
    <row r="1019" spans="1:30" s="118" customFormat="1" ht="20.25" hidden="1" customHeight="1" x14ac:dyDescent="0.25">
      <c r="A1019" s="187" t="s">
        <v>351</v>
      </c>
      <c r="B1019" s="187"/>
      <c r="C1019" s="187"/>
      <c r="D1019" s="187"/>
      <c r="E1019" s="202" t="s">
        <v>397</v>
      </c>
      <c r="F1019" s="204">
        <f t="shared" si="698"/>
        <v>0</v>
      </c>
      <c r="G1019" s="204">
        <f t="shared" si="699"/>
        <v>0</v>
      </c>
      <c r="H1019" s="205">
        <f t="shared" si="700"/>
        <v>0</v>
      </c>
      <c r="I1019" s="128"/>
      <c r="J1019" s="135"/>
      <c r="K1019" s="135"/>
      <c r="L1019" s="135"/>
      <c r="M1019" s="198">
        <v>32313</v>
      </c>
      <c r="N1019" s="199"/>
      <c r="O1019" s="200" t="s">
        <v>41</v>
      </c>
      <c r="P1019" s="199" t="s">
        <v>200</v>
      </c>
      <c r="Q1019" s="201">
        <f>+Q1020</f>
        <v>0</v>
      </c>
      <c r="R1019" s="201">
        <f t="shared" ref="R1019:AB1019" si="723">+R1020</f>
        <v>0</v>
      </c>
      <c r="S1019" s="201">
        <f t="shared" si="723"/>
        <v>0</v>
      </c>
      <c r="T1019" s="201">
        <f t="shared" si="723"/>
        <v>0</v>
      </c>
      <c r="U1019" s="201">
        <f t="shared" si="723"/>
        <v>0</v>
      </c>
      <c r="V1019" s="201">
        <f t="shared" si="723"/>
        <v>0</v>
      </c>
      <c r="W1019" s="201">
        <f t="shared" si="723"/>
        <v>0</v>
      </c>
      <c r="X1019" s="201">
        <f t="shared" si="723"/>
        <v>0</v>
      </c>
      <c r="Y1019" s="201">
        <f t="shared" si="723"/>
        <v>0</v>
      </c>
      <c r="Z1019" s="201">
        <f t="shared" si="723"/>
        <v>0</v>
      </c>
      <c r="AA1019" s="201">
        <f t="shared" si="723"/>
        <v>0</v>
      </c>
      <c r="AB1019" s="201">
        <f t="shared" si="723"/>
        <v>0</v>
      </c>
      <c r="AC1019" s="201"/>
      <c r="AD1019" s="201"/>
    </row>
    <row r="1020" spans="1:30" s="118" customFormat="1" ht="20.25" hidden="1" customHeight="1" x14ac:dyDescent="0.25">
      <c r="A1020" s="186" t="s">
        <v>351</v>
      </c>
      <c r="B1020" s="186"/>
      <c r="C1020" s="186"/>
      <c r="D1020" s="186"/>
      <c r="E1020" s="186"/>
      <c r="F1020" s="204">
        <f t="shared" si="698"/>
        <v>0</v>
      </c>
      <c r="G1020" s="204">
        <f t="shared" si="699"/>
        <v>0</v>
      </c>
      <c r="H1020" s="205">
        <f t="shared" si="700"/>
        <v>0</v>
      </c>
      <c r="I1020" s="128"/>
      <c r="J1020" s="135"/>
      <c r="K1020" s="135"/>
      <c r="L1020" s="135"/>
      <c r="M1020" s="11"/>
      <c r="N1020" s="175">
        <v>323130</v>
      </c>
      <c r="O1020" s="176" t="s">
        <v>41</v>
      </c>
      <c r="P1020" s="177" t="s">
        <v>200</v>
      </c>
      <c r="Q1020" s="178"/>
      <c r="R1020" s="178"/>
      <c r="S1020" s="178"/>
      <c r="T1020" s="178"/>
      <c r="U1020" s="178"/>
      <c r="V1020" s="178"/>
      <c r="W1020" s="178"/>
      <c r="X1020" s="178"/>
      <c r="Y1020" s="178"/>
      <c r="Z1020" s="178"/>
      <c r="AA1020" s="178">
        <f>+Q1020</f>
        <v>0</v>
      </c>
      <c r="AB1020" s="178"/>
      <c r="AC1020" s="178"/>
      <c r="AD1020" s="178"/>
    </row>
    <row r="1021" spans="1:30" s="118" customFormat="1" ht="20.25" hidden="1" customHeight="1" x14ac:dyDescent="0.25">
      <c r="A1021" s="187" t="s">
        <v>351</v>
      </c>
      <c r="B1021" s="187"/>
      <c r="C1021" s="187"/>
      <c r="D1021" s="187"/>
      <c r="E1021" s="202" t="s">
        <v>397</v>
      </c>
      <c r="F1021" s="204">
        <f t="shared" si="698"/>
        <v>0</v>
      </c>
      <c r="G1021" s="204">
        <f t="shared" si="699"/>
        <v>0</v>
      </c>
      <c r="H1021" s="205">
        <f t="shared" si="700"/>
        <v>0</v>
      </c>
      <c r="I1021" s="128"/>
      <c r="J1021" s="135"/>
      <c r="K1021" s="135"/>
      <c r="L1021" s="135"/>
      <c r="M1021" s="198">
        <v>32319</v>
      </c>
      <c r="N1021" s="199"/>
      <c r="O1021" s="200" t="s">
        <v>41</v>
      </c>
      <c r="P1021" s="199" t="s">
        <v>201</v>
      </c>
      <c r="Q1021" s="201">
        <f>+Q1022</f>
        <v>0</v>
      </c>
      <c r="R1021" s="201">
        <f t="shared" ref="R1021:AB1021" si="724">+R1022</f>
        <v>0</v>
      </c>
      <c r="S1021" s="201">
        <f t="shared" si="724"/>
        <v>0</v>
      </c>
      <c r="T1021" s="201">
        <f t="shared" si="724"/>
        <v>0</v>
      </c>
      <c r="U1021" s="201">
        <f t="shared" si="724"/>
        <v>0</v>
      </c>
      <c r="V1021" s="201">
        <f t="shared" si="724"/>
        <v>0</v>
      </c>
      <c r="W1021" s="201">
        <f t="shared" si="724"/>
        <v>0</v>
      </c>
      <c r="X1021" s="201">
        <f t="shared" si="724"/>
        <v>0</v>
      </c>
      <c r="Y1021" s="201">
        <f t="shared" si="724"/>
        <v>0</v>
      </c>
      <c r="Z1021" s="201">
        <f t="shared" si="724"/>
        <v>0</v>
      </c>
      <c r="AA1021" s="201">
        <f t="shared" si="724"/>
        <v>0</v>
      </c>
      <c r="AB1021" s="201">
        <f t="shared" si="724"/>
        <v>0</v>
      </c>
      <c r="AC1021" s="201"/>
      <c r="AD1021" s="201"/>
    </row>
    <row r="1022" spans="1:30" s="118" customFormat="1" ht="20.25" hidden="1" customHeight="1" x14ac:dyDescent="0.25">
      <c r="A1022" s="186" t="s">
        <v>351</v>
      </c>
      <c r="B1022" s="186"/>
      <c r="C1022" s="186"/>
      <c r="D1022" s="186"/>
      <c r="E1022" s="186"/>
      <c r="F1022" s="204">
        <f t="shared" si="698"/>
        <v>0</v>
      </c>
      <c r="G1022" s="204">
        <f t="shared" si="699"/>
        <v>0</v>
      </c>
      <c r="H1022" s="205">
        <f t="shared" si="700"/>
        <v>0</v>
      </c>
      <c r="I1022" s="128"/>
      <c r="J1022" s="135"/>
      <c r="K1022" s="135"/>
      <c r="L1022" s="135"/>
      <c r="M1022" s="11"/>
      <c r="N1022" s="175">
        <v>323190</v>
      </c>
      <c r="O1022" s="176" t="s">
        <v>41</v>
      </c>
      <c r="P1022" s="177" t="s">
        <v>201</v>
      </c>
      <c r="Q1022" s="178"/>
      <c r="R1022" s="178"/>
      <c r="S1022" s="178"/>
      <c r="T1022" s="178"/>
      <c r="U1022" s="178"/>
      <c r="V1022" s="178"/>
      <c r="W1022" s="178"/>
      <c r="X1022" s="178"/>
      <c r="Y1022" s="178"/>
      <c r="Z1022" s="178"/>
      <c r="AA1022" s="178">
        <f>+Q1022</f>
        <v>0</v>
      </c>
      <c r="AB1022" s="178"/>
      <c r="AC1022" s="178"/>
      <c r="AD1022" s="178"/>
    </row>
    <row r="1023" spans="1:30" s="118" customFormat="1" ht="20.25" hidden="1" customHeight="1" x14ac:dyDescent="0.25">
      <c r="A1023" s="186" t="s">
        <v>351</v>
      </c>
      <c r="B1023" s="186"/>
      <c r="C1023" s="186"/>
      <c r="D1023" s="202" t="s">
        <v>396</v>
      </c>
      <c r="E1023" s="202" t="s">
        <v>397</v>
      </c>
      <c r="F1023" s="204">
        <f t="shared" si="698"/>
        <v>0</v>
      </c>
      <c r="G1023" s="204">
        <f t="shared" si="699"/>
        <v>0</v>
      </c>
      <c r="H1023" s="205">
        <f t="shared" si="700"/>
        <v>0</v>
      </c>
      <c r="I1023" s="128"/>
      <c r="J1023" s="135"/>
      <c r="K1023" s="135"/>
      <c r="L1023" s="135">
        <v>3233</v>
      </c>
      <c r="M1023" s="135"/>
      <c r="N1023" s="136"/>
      <c r="O1023" s="12" t="s">
        <v>41</v>
      </c>
      <c r="P1023" s="131" t="s">
        <v>206</v>
      </c>
      <c r="Q1023" s="137">
        <f t="shared" ref="Q1023:AB1024" si="725">Q1024</f>
        <v>260</v>
      </c>
      <c r="R1023" s="137">
        <f t="shared" si="725"/>
        <v>-260</v>
      </c>
      <c r="S1023" s="137">
        <f t="shared" si="725"/>
        <v>0</v>
      </c>
      <c r="T1023" s="137">
        <f t="shared" si="725"/>
        <v>0</v>
      </c>
      <c r="U1023" s="137">
        <f t="shared" si="725"/>
        <v>0</v>
      </c>
      <c r="V1023" s="137">
        <f t="shared" si="725"/>
        <v>0</v>
      </c>
      <c r="W1023" s="137">
        <f t="shared" si="725"/>
        <v>0</v>
      </c>
      <c r="X1023" s="137">
        <f t="shared" si="725"/>
        <v>0</v>
      </c>
      <c r="Y1023" s="137">
        <f t="shared" si="725"/>
        <v>0</v>
      </c>
      <c r="Z1023" s="137">
        <f t="shared" si="725"/>
        <v>0</v>
      </c>
      <c r="AA1023" s="137">
        <f t="shared" si="725"/>
        <v>0</v>
      </c>
      <c r="AB1023" s="137">
        <f t="shared" si="725"/>
        <v>0</v>
      </c>
      <c r="AC1023" s="137"/>
      <c r="AD1023" s="137"/>
    </row>
    <row r="1024" spans="1:30" s="118" customFormat="1" ht="20.25" hidden="1" customHeight="1" x14ac:dyDescent="0.25">
      <c r="A1024" s="187" t="s">
        <v>351</v>
      </c>
      <c r="B1024" s="187"/>
      <c r="C1024" s="187"/>
      <c r="D1024" s="187"/>
      <c r="E1024" s="202" t="s">
        <v>397</v>
      </c>
      <c r="F1024" s="204">
        <f t="shared" si="698"/>
        <v>0</v>
      </c>
      <c r="G1024" s="204">
        <f t="shared" si="699"/>
        <v>0</v>
      </c>
      <c r="H1024" s="205">
        <f t="shared" si="700"/>
        <v>0</v>
      </c>
      <c r="I1024" s="128"/>
      <c r="J1024" s="135"/>
      <c r="K1024" s="135"/>
      <c r="L1024" s="135"/>
      <c r="M1024" s="198">
        <v>32339</v>
      </c>
      <c r="N1024" s="199"/>
      <c r="O1024" s="200" t="s">
        <v>41</v>
      </c>
      <c r="P1024" s="199" t="s">
        <v>207</v>
      </c>
      <c r="Q1024" s="201">
        <f t="shared" si="725"/>
        <v>260</v>
      </c>
      <c r="R1024" s="201">
        <f t="shared" si="725"/>
        <v>-260</v>
      </c>
      <c r="S1024" s="201">
        <f t="shared" si="725"/>
        <v>0</v>
      </c>
      <c r="T1024" s="201">
        <f t="shared" si="725"/>
        <v>0</v>
      </c>
      <c r="U1024" s="201">
        <f t="shared" si="725"/>
        <v>0</v>
      </c>
      <c r="V1024" s="201">
        <f t="shared" si="725"/>
        <v>0</v>
      </c>
      <c r="W1024" s="201">
        <f t="shared" si="725"/>
        <v>0</v>
      </c>
      <c r="X1024" s="201">
        <f t="shared" si="725"/>
        <v>0</v>
      </c>
      <c r="Y1024" s="201">
        <f t="shared" si="725"/>
        <v>0</v>
      </c>
      <c r="Z1024" s="201">
        <f t="shared" si="725"/>
        <v>0</v>
      </c>
      <c r="AA1024" s="201">
        <f t="shared" si="725"/>
        <v>0</v>
      </c>
      <c r="AB1024" s="201">
        <f t="shared" si="725"/>
        <v>0</v>
      </c>
      <c r="AC1024" s="201"/>
      <c r="AD1024" s="201"/>
    </row>
    <row r="1025" spans="1:30" s="118" customFormat="1" ht="20.25" hidden="1" customHeight="1" x14ac:dyDescent="0.25">
      <c r="A1025" s="186" t="s">
        <v>351</v>
      </c>
      <c r="B1025" s="186"/>
      <c r="C1025" s="186"/>
      <c r="D1025" s="186"/>
      <c r="E1025" s="186"/>
      <c r="F1025" s="204">
        <f t="shared" si="698"/>
        <v>0</v>
      </c>
      <c r="G1025" s="204">
        <f t="shared" si="699"/>
        <v>0</v>
      </c>
      <c r="H1025" s="205">
        <f t="shared" si="700"/>
        <v>0</v>
      </c>
      <c r="I1025" s="128"/>
      <c r="J1025" s="135"/>
      <c r="K1025" s="135"/>
      <c r="L1025" s="135"/>
      <c r="M1025" s="11"/>
      <c r="N1025" s="175">
        <v>323390</v>
      </c>
      <c r="O1025" s="176" t="s">
        <v>41</v>
      </c>
      <c r="P1025" s="177" t="s">
        <v>207</v>
      </c>
      <c r="Q1025" s="178">
        <v>260</v>
      </c>
      <c r="R1025" s="178">
        <f>S1025-Q1025</f>
        <v>-260</v>
      </c>
      <c r="S1025" s="178">
        <v>0</v>
      </c>
      <c r="T1025" s="178"/>
      <c r="U1025" s="178"/>
      <c r="V1025" s="178"/>
      <c r="W1025" s="178"/>
      <c r="X1025" s="178"/>
      <c r="Y1025" s="178"/>
      <c r="Z1025" s="178"/>
      <c r="AA1025" s="178">
        <v>0</v>
      </c>
      <c r="AB1025" s="178">
        <v>0</v>
      </c>
      <c r="AC1025" s="178"/>
      <c r="AD1025" s="178"/>
    </row>
    <row r="1026" spans="1:30" s="118" customFormat="1" ht="20.25" hidden="1" customHeight="1" x14ac:dyDescent="0.25">
      <c r="A1026" s="186" t="s">
        <v>351</v>
      </c>
      <c r="B1026" s="186"/>
      <c r="C1026" s="186"/>
      <c r="D1026" s="202" t="s">
        <v>396</v>
      </c>
      <c r="E1026" s="202" t="s">
        <v>397</v>
      </c>
      <c r="F1026" s="204">
        <f t="shared" si="698"/>
        <v>1090</v>
      </c>
      <c r="G1026" s="204">
        <f t="shared" si="699"/>
        <v>0</v>
      </c>
      <c r="H1026" s="205">
        <f t="shared" si="700"/>
        <v>1417</v>
      </c>
      <c r="I1026" s="128"/>
      <c r="J1026" s="135"/>
      <c r="K1026" s="135"/>
      <c r="L1026" s="135">
        <v>3234</v>
      </c>
      <c r="M1026" s="135"/>
      <c r="N1026" s="136"/>
      <c r="O1026" s="12" t="s">
        <v>41</v>
      </c>
      <c r="P1026" s="131" t="s">
        <v>208</v>
      </c>
      <c r="Q1026" s="137">
        <f>Q1027+Q1029+Q1031</f>
        <v>445</v>
      </c>
      <c r="R1026" s="137">
        <f t="shared" ref="R1026:AB1026" si="726">R1027+R1029+R1031</f>
        <v>100</v>
      </c>
      <c r="S1026" s="137">
        <f t="shared" si="726"/>
        <v>545</v>
      </c>
      <c r="T1026" s="137">
        <f t="shared" si="726"/>
        <v>0</v>
      </c>
      <c r="U1026" s="137">
        <f t="shared" si="726"/>
        <v>0</v>
      </c>
      <c r="V1026" s="137">
        <f t="shared" si="726"/>
        <v>0</v>
      </c>
      <c r="W1026" s="137">
        <f t="shared" si="726"/>
        <v>0</v>
      </c>
      <c r="X1026" s="137">
        <f t="shared" si="726"/>
        <v>0</v>
      </c>
      <c r="Y1026" s="137">
        <f t="shared" si="726"/>
        <v>0</v>
      </c>
      <c r="Z1026" s="137">
        <f t="shared" si="726"/>
        <v>592</v>
      </c>
      <c r="AA1026" s="137">
        <f t="shared" si="726"/>
        <v>445</v>
      </c>
      <c r="AB1026" s="137">
        <f t="shared" si="726"/>
        <v>380</v>
      </c>
      <c r="AC1026" s="137"/>
      <c r="AD1026" s="137"/>
    </row>
    <row r="1027" spans="1:30" s="118" customFormat="1" ht="20.25" hidden="1" customHeight="1" x14ac:dyDescent="0.25">
      <c r="A1027" s="187" t="s">
        <v>351</v>
      </c>
      <c r="B1027" s="187"/>
      <c r="C1027" s="187"/>
      <c r="D1027" s="187"/>
      <c r="E1027" s="202" t="s">
        <v>397</v>
      </c>
      <c r="F1027" s="204">
        <f t="shared" si="698"/>
        <v>500</v>
      </c>
      <c r="G1027" s="204">
        <f t="shared" si="699"/>
        <v>0</v>
      </c>
      <c r="H1027" s="205">
        <f t="shared" si="700"/>
        <v>510</v>
      </c>
      <c r="I1027" s="128"/>
      <c r="J1027" s="135"/>
      <c r="K1027" s="135"/>
      <c r="L1027" s="135"/>
      <c r="M1027" s="198">
        <v>32341</v>
      </c>
      <c r="N1027" s="199"/>
      <c r="O1027" s="200" t="s">
        <v>41</v>
      </c>
      <c r="P1027" s="199" t="s">
        <v>209</v>
      </c>
      <c r="Q1027" s="201">
        <f>Q1028</f>
        <v>150</v>
      </c>
      <c r="R1027" s="201">
        <f t="shared" ref="R1027:AB1027" si="727">R1028</f>
        <v>100</v>
      </c>
      <c r="S1027" s="201">
        <f t="shared" si="727"/>
        <v>250</v>
      </c>
      <c r="T1027" s="201">
        <f t="shared" si="727"/>
        <v>0</v>
      </c>
      <c r="U1027" s="201">
        <f t="shared" si="727"/>
        <v>0</v>
      </c>
      <c r="V1027" s="201">
        <f t="shared" si="727"/>
        <v>0</v>
      </c>
      <c r="W1027" s="201">
        <f t="shared" si="727"/>
        <v>0</v>
      </c>
      <c r="X1027" s="201">
        <f t="shared" si="727"/>
        <v>0</v>
      </c>
      <c r="Y1027" s="201">
        <f t="shared" si="727"/>
        <v>0</v>
      </c>
      <c r="Z1027" s="201">
        <f t="shared" si="727"/>
        <v>210</v>
      </c>
      <c r="AA1027" s="201">
        <f t="shared" si="727"/>
        <v>150</v>
      </c>
      <c r="AB1027" s="201">
        <f t="shared" si="727"/>
        <v>150</v>
      </c>
      <c r="AC1027" s="201"/>
      <c r="AD1027" s="201"/>
    </row>
    <row r="1028" spans="1:30" s="118" customFormat="1" ht="20.25" hidden="1" customHeight="1" x14ac:dyDescent="0.25">
      <c r="A1028" s="186" t="s">
        <v>351</v>
      </c>
      <c r="B1028" s="186"/>
      <c r="C1028" s="186"/>
      <c r="D1028" s="186"/>
      <c r="E1028" s="186"/>
      <c r="F1028" s="204">
        <f t="shared" si="698"/>
        <v>500</v>
      </c>
      <c r="G1028" s="204">
        <f t="shared" si="699"/>
        <v>0</v>
      </c>
      <c r="H1028" s="205">
        <f t="shared" si="700"/>
        <v>510</v>
      </c>
      <c r="I1028" s="128"/>
      <c r="J1028" s="135"/>
      <c r="K1028" s="135"/>
      <c r="L1028" s="135"/>
      <c r="M1028" s="11"/>
      <c r="N1028" s="175">
        <v>323410</v>
      </c>
      <c r="O1028" s="176" t="s">
        <v>41</v>
      </c>
      <c r="P1028" s="177" t="s">
        <v>209</v>
      </c>
      <c r="Q1028" s="178">
        <v>150</v>
      </c>
      <c r="R1028" s="178">
        <f>S1028-Q1028</f>
        <v>100</v>
      </c>
      <c r="S1028" s="178">
        <v>250</v>
      </c>
      <c r="T1028" s="178"/>
      <c r="U1028" s="178"/>
      <c r="V1028" s="178"/>
      <c r="W1028" s="178"/>
      <c r="X1028" s="178"/>
      <c r="Y1028" s="178"/>
      <c r="Z1028" s="178">
        <v>210</v>
      </c>
      <c r="AA1028" s="178">
        <f>+Q1028</f>
        <v>150</v>
      </c>
      <c r="AB1028" s="178">
        <v>150</v>
      </c>
      <c r="AC1028" s="178"/>
      <c r="AD1028" s="178"/>
    </row>
    <row r="1029" spans="1:30" s="118" customFormat="1" ht="20.25" hidden="1" customHeight="1" x14ac:dyDescent="0.25">
      <c r="A1029" s="187" t="s">
        <v>351</v>
      </c>
      <c r="B1029" s="187"/>
      <c r="C1029" s="187"/>
      <c r="D1029" s="187"/>
      <c r="E1029" s="202" t="s">
        <v>397</v>
      </c>
      <c r="F1029" s="204">
        <f t="shared" si="698"/>
        <v>260</v>
      </c>
      <c r="G1029" s="204">
        <f t="shared" si="699"/>
        <v>0</v>
      </c>
      <c r="H1029" s="205">
        <f t="shared" si="700"/>
        <v>450</v>
      </c>
      <c r="I1029" s="128"/>
      <c r="J1029" s="135"/>
      <c r="K1029" s="135"/>
      <c r="L1029" s="135"/>
      <c r="M1029" s="198">
        <v>32342</v>
      </c>
      <c r="N1029" s="199"/>
      <c r="O1029" s="200" t="s">
        <v>41</v>
      </c>
      <c r="P1029" s="199" t="s">
        <v>210</v>
      </c>
      <c r="Q1029" s="201">
        <f>Q1030</f>
        <v>130</v>
      </c>
      <c r="R1029" s="201">
        <f t="shared" ref="R1029:AB1029" si="728">R1030</f>
        <v>0</v>
      </c>
      <c r="S1029" s="201">
        <f t="shared" si="728"/>
        <v>130</v>
      </c>
      <c r="T1029" s="201">
        <f t="shared" si="728"/>
        <v>0</v>
      </c>
      <c r="U1029" s="201">
        <f t="shared" si="728"/>
        <v>0</v>
      </c>
      <c r="V1029" s="201">
        <f t="shared" si="728"/>
        <v>0</v>
      </c>
      <c r="W1029" s="201">
        <f t="shared" si="728"/>
        <v>0</v>
      </c>
      <c r="X1029" s="201">
        <f t="shared" si="728"/>
        <v>0</v>
      </c>
      <c r="Y1029" s="201">
        <f t="shared" si="728"/>
        <v>0</v>
      </c>
      <c r="Z1029" s="201">
        <f t="shared" si="728"/>
        <v>190</v>
      </c>
      <c r="AA1029" s="201">
        <f t="shared" si="728"/>
        <v>130</v>
      </c>
      <c r="AB1029" s="201">
        <f t="shared" si="728"/>
        <v>130</v>
      </c>
      <c r="AC1029" s="201"/>
      <c r="AD1029" s="201"/>
    </row>
    <row r="1030" spans="1:30" s="118" customFormat="1" ht="20.25" hidden="1" customHeight="1" x14ac:dyDescent="0.25">
      <c r="A1030" s="186" t="s">
        <v>351</v>
      </c>
      <c r="B1030" s="186"/>
      <c r="C1030" s="186"/>
      <c r="D1030" s="186"/>
      <c r="E1030" s="186"/>
      <c r="F1030" s="204">
        <f t="shared" si="698"/>
        <v>260</v>
      </c>
      <c r="G1030" s="204">
        <f t="shared" si="699"/>
        <v>0</v>
      </c>
      <c r="H1030" s="205">
        <f t="shared" si="700"/>
        <v>450</v>
      </c>
      <c r="I1030" s="128"/>
      <c r="J1030" s="135"/>
      <c r="K1030" s="135"/>
      <c r="L1030" s="135"/>
      <c r="M1030" s="11"/>
      <c r="N1030" s="175">
        <v>323420</v>
      </c>
      <c r="O1030" s="176" t="s">
        <v>41</v>
      </c>
      <c r="P1030" s="177" t="s">
        <v>210</v>
      </c>
      <c r="Q1030" s="178">
        <v>130</v>
      </c>
      <c r="R1030" s="178">
        <f>S1030-Q1030</f>
        <v>0</v>
      </c>
      <c r="S1030" s="178">
        <v>130</v>
      </c>
      <c r="T1030" s="178"/>
      <c r="U1030" s="178"/>
      <c r="V1030" s="178"/>
      <c r="W1030" s="178"/>
      <c r="X1030" s="178"/>
      <c r="Y1030" s="178"/>
      <c r="Z1030" s="178">
        <v>190</v>
      </c>
      <c r="AA1030" s="178">
        <f>+Q1030</f>
        <v>130</v>
      </c>
      <c r="AB1030" s="178">
        <v>130</v>
      </c>
      <c r="AC1030" s="178"/>
      <c r="AD1030" s="178"/>
    </row>
    <row r="1031" spans="1:30" s="118" customFormat="1" ht="20.25" hidden="1" customHeight="1" x14ac:dyDescent="0.25">
      <c r="A1031" s="187" t="s">
        <v>351</v>
      </c>
      <c r="B1031" s="187"/>
      <c r="C1031" s="187"/>
      <c r="D1031" s="187"/>
      <c r="E1031" s="202" t="s">
        <v>397</v>
      </c>
      <c r="F1031" s="204">
        <f t="shared" si="698"/>
        <v>330</v>
      </c>
      <c r="G1031" s="204">
        <f t="shared" si="699"/>
        <v>0</v>
      </c>
      <c r="H1031" s="205">
        <f t="shared" si="700"/>
        <v>457</v>
      </c>
      <c r="I1031" s="128"/>
      <c r="J1031" s="135"/>
      <c r="K1031" s="135"/>
      <c r="L1031" s="135"/>
      <c r="M1031" s="198">
        <v>32349</v>
      </c>
      <c r="N1031" s="199"/>
      <c r="O1031" s="200" t="s">
        <v>41</v>
      </c>
      <c r="P1031" s="199" t="s">
        <v>211</v>
      </c>
      <c r="Q1031" s="201">
        <f>Q1032+Q1033</f>
        <v>165</v>
      </c>
      <c r="R1031" s="201">
        <f t="shared" ref="R1031:AB1031" si="729">R1032+R1033</f>
        <v>0</v>
      </c>
      <c r="S1031" s="201">
        <f t="shared" si="729"/>
        <v>165</v>
      </c>
      <c r="T1031" s="201">
        <f t="shared" si="729"/>
        <v>0</v>
      </c>
      <c r="U1031" s="201">
        <f t="shared" si="729"/>
        <v>0</v>
      </c>
      <c r="V1031" s="201">
        <f t="shared" si="729"/>
        <v>0</v>
      </c>
      <c r="W1031" s="201">
        <f t="shared" si="729"/>
        <v>0</v>
      </c>
      <c r="X1031" s="201">
        <f t="shared" si="729"/>
        <v>0</v>
      </c>
      <c r="Y1031" s="201">
        <f t="shared" si="729"/>
        <v>0</v>
      </c>
      <c r="Z1031" s="201">
        <f t="shared" si="729"/>
        <v>192</v>
      </c>
      <c r="AA1031" s="201">
        <f t="shared" si="729"/>
        <v>165</v>
      </c>
      <c r="AB1031" s="201">
        <f t="shared" si="729"/>
        <v>100</v>
      </c>
      <c r="AC1031" s="201"/>
      <c r="AD1031" s="201"/>
    </row>
    <row r="1032" spans="1:30" s="118" customFormat="1" ht="20.25" hidden="1" customHeight="1" x14ac:dyDescent="0.25">
      <c r="A1032" s="186" t="s">
        <v>351</v>
      </c>
      <c r="B1032" s="186"/>
      <c r="C1032" s="186"/>
      <c r="D1032" s="186"/>
      <c r="E1032" s="186"/>
      <c r="F1032" s="204">
        <f t="shared" si="698"/>
        <v>30</v>
      </c>
      <c r="G1032" s="204">
        <f t="shared" si="699"/>
        <v>0</v>
      </c>
      <c r="H1032" s="205">
        <f t="shared" si="700"/>
        <v>30</v>
      </c>
      <c r="I1032" s="128"/>
      <c r="J1032" s="135"/>
      <c r="K1032" s="135"/>
      <c r="L1032" s="135"/>
      <c r="M1032" s="11"/>
      <c r="N1032" s="175">
        <v>323490</v>
      </c>
      <c r="O1032" s="176" t="s">
        <v>41</v>
      </c>
      <c r="P1032" s="177" t="s">
        <v>211</v>
      </c>
      <c r="Q1032" s="178">
        <v>15</v>
      </c>
      <c r="R1032" s="178">
        <f>S1032-Q1032</f>
        <v>0</v>
      </c>
      <c r="S1032" s="178">
        <v>15</v>
      </c>
      <c r="T1032" s="178"/>
      <c r="U1032" s="178"/>
      <c r="V1032" s="178"/>
      <c r="W1032" s="178"/>
      <c r="X1032" s="178"/>
      <c r="Y1032" s="178"/>
      <c r="Z1032" s="178">
        <v>15</v>
      </c>
      <c r="AA1032" s="178">
        <f t="shared" ref="AA1032:AA1033" si="730">+Q1032</f>
        <v>15</v>
      </c>
      <c r="AB1032" s="178">
        <v>0</v>
      </c>
      <c r="AC1032" s="178"/>
      <c r="AD1032" s="178"/>
    </row>
    <row r="1033" spans="1:30" s="118" customFormat="1" ht="20.25" hidden="1" customHeight="1" x14ac:dyDescent="0.25">
      <c r="A1033" s="186" t="s">
        <v>351</v>
      </c>
      <c r="B1033" s="186"/>
      <c r="C1033" s="186"/>
      <c r="D1033" s="186"/>
      <c r="E1033" s="186"/>
      <c r="F1033" s="204">
        <f t="shared" si="698"/>
        <v>300</v>
      </c>
      <c r="G1033" s="204">
        <f t="shared" si="699"/>
        <v>0</v>
      </c>
      <c r="H1033" s="205">
        <f t="shared" si="700"/>
        <v>427</v>
      </c>
      <c r="I1033" s="128"/>
      <c r="J1033" s="135"/>
      <c r="K1033" s="135"/>
      <c r="L1033" s="135"/>
      <c r="M1033" s="11"/>
      <c r="N1033" s="175">
        <v>323491</v>
      </c>
      <c r="O1033" s="176" t="s">
        <v>41</v>
      </c>
      <c r="P1033" s="177" t="s">
        <v>212</v>
      </c>
      <c r="Q1033" s="178">
        <v>150</v>
      </c>
      <c r="R1033" s="178">
        <f>S1033-Q1033</f>
        <v>0</v>
      </c>
      <c r="S1033" s="178">
        <v>150</v>
      </c>
      <c r="T1033" s="178"/>
      <c r="U1033" s="178"/>
      <c r="V1033" s="178"/>
      <c r="W1033" s="178"/>
      <c r="X1033" s="178"/>
      <c r="Y1033" s="178"/>
      <c r="Z1033" s="178">
        <v>177</v>
      </c>
      <c r="AA1033" s="178">
        <f t="shared" si="730"/>
        <v>150</v>
      </c>
      <c r="AB1033" s="178">
        <v>100</v>
      </c>
      <c r="AC1033" s="178"/>
      <c r="AD1033" s="178"/>
    </row>
    <row r="1034" spans="1:30" s="118" customFormat="1" ht="20.25" hidden="1" customHeight="1" x14ac:dyDescent="0.25">
      <c r="A1034" s="186" t="s">
        <v>351</v>
      </c>
      <c r="B1034" s="186"/>
      <c r="C1034" s="186"/>
      <c r="D1034" s="202" t="s">
        <v>396</v>
      </c>
      <c r="E1034" s="202" t="s">
        <v>397</v>
      </c>
      <c r="F1034" s="204">
        <f t="shared" si="698"/>
        <v>0</v>
      </c>
      <c r="G1034" s="204">
        <f t="shared" si="699"/>
        <v>0</v>
      </c>
      <c r="H1034" s="205">
        <f t="shared" si="700"/>
        <v>0</v>
      </c>
      <c r="I1034" s="128"/>
      <c r="J1034" s="135"/>
      <c r="K1034" s="135"/>
      <c r="L1034" s="135">
        <v>3236</v>
      </c>
      <c r="M1034" s="135"/>
      <c r="N1034" s="136"/>
      <c r="O1034" s="12" t="s">
        <v>41</v>
      </c>
      <c r="P1034" s="131" t="s">
        <v>217</v>
      </c>
      <c r="Q1034" s="137">
        <f>+Q1035+Q1037</f>
        <v>0</v>
      </c>
      <c r="R1034" s="137">
        <f t="shared" ref="R1034:AB1034" si="731">+R1035+R1037</f>
        <v>0</v>
      </c>
      <c r="S1034" s="137">
        <f t="shared" si="731"/>
        <v>0</v>
      </c>
      <c r="T1034" s="137">
        <f t="shared" si="731"/>
        <v>0</v>
      </c>
      <c r="U1034" s="137">
        <f t="shared" si="731"/>
        <v>0</v>
      </c>
      <c r="V1034" s="137">
        <f t="shared" si="731"/>
        <v>0</v>
      </c>
      <c r="W1034" s="137">
        <f t="shared" si="731"/>
        <v>0</v>
      </c>
      <c r="X1034" s="137">
        <f t="shared" si="731"/>
        <v>0</v>
      </c>
      <c r="Y1034" s="137">
        <f t="shared" si="731"/>
        <v>0</v>
      </c>
      <c r="Z1034" s="137">
        <f t="shared" si="731"/>
        <v>0</v>
      </c>
      <c r="AA1034" s="137">
        <f t="shared" si="731"/>
        <v>0</v>
      </c>
      <c r="AB1034" s="137">
        <f t="shared" si="731"/>
        <v>0</v>
      </c>
      <c r="AC1034" s="137"/>
      <c r="AD1034" s="137"/>
    </row>
    <row r="1035" spans="1:30" s="118" customFormat="1" ht="20.25" hidden="1" customHeight="1" x14ac:dyDescent="0.25">
      <c r="A1035" s="187" t="s">
        <v>351</v>
      </c>
      <c r="B1035" s="187"/>
      <c r="C1035" s="187"/>
      <c r="D1035" s="187"/>
      <c r="E1035" s="202" t="s">
        <v>397</v>
      </c>
      <c r="F1035" s="204">
        <f t="shared" si="698"/>
        <v>0</v>
      </c>
      <c r="G1035" s="204">
        <f t="shared" si="699"/>
        <v>0</v>
      </c>
      <c r="H1035" s="205">
        <f t="shared" si="700"/>
        <v>0</v>
      </c>
      <c r="I1035" s="128"/>
      <c r="J1035" s="135"/>
      <c r="K1035" s="135"/>
      <c r="L1035" s="135"/>
      <c r="M1035" s="198">
        <v>32363</v>
      </c>
      <c r="N1035" s="199"/>
      <c r="O1035" s="200" t="s">
        <v>41</v>
      </c>
      <c r="P1035" s="199" t="s">
        <v>218</v>
      </c>
      <c r="Q1035" s="201">
        <f>+Q1036</f>
        <v>0</v>
      </c>
      <c r="R1035" s="201">
        <f t="shared" ref="R1035:AB1035" si="732">+R1036</f>
        <v>0</v>
      </c>
      <c r="S1035" s="201">
        <f t="shared" si="732"/>
        <v>0</v>
      </c>
      <c r="T1035" s="201">
        <f t="shared" si="732"/>
        <v>0</v>
      </c>
      <c r="U1035" s="201">
        <f t="shared" si="732"/>
        <v>0</v>
      </c>
      <c r="V1035" s="201">
        <f t="shared" si="732"/>
        <v>0</v>
      </c>
      <c r="W1035" s="201">
        <f t="shared" si="732"/>
        <v>0</v>
      </c>
      <c r="X1035" s="201">
        <f t="shared" si="732"/>
        <v>0</v>
      </c>
      <c r="Y1035" s="201">
        <f t="shared" si="732"/>
        <v>0</v>
      </c>
      <c r="Z1035" s="201">
        <f t="shared" si="732"/>
        <v>0</v>
      </c>
      <c r="AA1035" s="201">
        <f t="shared" si="732"/>
        <v>0</v>
      </c>
      <c r="AB1035" s="201">
        <f t="shared" si="732"/>
        <v>0</v>
      </c>
      <c r="AC1035" s="201"/>
      <c r="AD1035" s="201"/>
    </row>
    <row r="1036" spans="1:30" s="118" customFormat="1" ht="20.25" hidden="1" customHeight="1" x14ac:dyDescent="0.25">
      <c r="A1036" s="186" t="s">
        <v>351</v>
      </c>
      <c r="B1036" s="186"/>
      <c r="C1036" s="186"/>
      <c r="D1036" s="186"/>
      <c r="E1036" s="186"/>
      <c r="F1036" s="204">
        <f t="shared" si="698"/>
        <v>0</v>
      </c>
      <c r="G1036" s="204">
        <f t="shared" si="699"/>
        <v>0</v>
      </c>
      <c r="H1036" s="205">
        <f t="shared" si="700"/>
        <v>0</v>
      </c>
      <c r="I1036" s="128"/>
      <c r="J1036" s="135"/>
      <c r="K1036" s="135"/>
      <c r="L1036" s="135"/>
      <c r="M1036" s="11"/>
      <c r="N1036" s="175">
        <v>323630</v>
      </c>
      <c r="O1036" s="176" t="s">
        <v>41</v>
      </c>
      <c r="P1036" s="177" t="s">
        <v>218</v>
      </c>
      <c r="Q1036" s="178"/>
      <c r="R1036" s="178"/>
      <c r="S1036" s="178"/>
      <c r="T1036" s="178"/>
      <c r="U1036" s="178"/>
      <c r="V1036" s="178"/>
      <c r="W1036" s="178"/>
      <c r="X1036" s="178"/>
      <c r="Y1036" s="178"/>
      <c r="Z1036" s="178"/>
      <c r="AA1036" s="178">
        <f>+Q1036</f>
        <v>0</v>
      </c>
      <c r="AB1036" s="178"/>
      <c r="AC1036" s="178"/>
      <c r="AD1036" s="178"/>
    </row>
    <row r="1037" spans="1:30" s="118" customFormat="1" ht="20.25" hidden="1" customHeight="1" x14ac:dyDescent="0.25">
      <c r="A1037" s="187" t="s">
        <v>351</v>
      </c>
      <c r="B1037" s="187"/>
      <c r="C1037" s="187"/>
      <c r="D1037" s="187"/>
      <c r="E1037" s="202" t="s">
        <v>397</v>
      </c>
      <c r="F1037" s="204">
        <f t="shared" si="698"/>
        <v>0</v>
      </c>
      <c r="G1037" s="204">
        <f t="shared" si="699"/>
        <v>0</v>
      </c>
      <c r="H1037" s="205">
        <f t="shared" si="700"/>
        <v>0</v>
      </c>
      <c r="I1037" s="128"/>
      <c r="J1037" s="135"/>
      <c r="K1037" s="135"/>
      <c r="L1037" s="135"/>
      <c r="M1037" s="198">
        <v>32369</v>
      </c>
      <c r="N1037" s="199"/>
      <c r="O1037" s="200" t="s">
        <v>41</v>
      </c>
      <c r="P1037" s="199" t="s">
        <v>219</v>
      </c>
      <c r="Q1037" s="201">
        <f>+Q1038</f>
        <v>0</v>
      </c>
      <c r="R1037" s="201">
        <f t="shared" ref="R1037:AB1037" si="733">+R1038</f>
        <v>0</v>
      </c>
      <c r="S1037" s="201">
        <f t="shared" si="733"/>
        <v>0</v>
      </c>
      <c r="T1037" s="201">
        <f t="shared" si="733"/>
        <v>0</v>
      </c>
      <c r="U1037" s="201">
        <f t="shared" si="733"/>
        <v>0</v>
      </c>
      <c r="V1037" s="201">
        <f t="shared" si="733"/>
        <v>0</v>
      </c>
      <c r="W1037" s="201">
        <f t="shared" si="733"/>
        <v>0</v>
      </c>
      <c r="X1037" s="201">
        <f t="shared" si="733"/>
        <v>0</v>
      </c>
      <c r="Y1037" s="201">
        <f t="shared" si="733"/>
        <v>0</v>
      </c>
      <c r="Z1037" s="201">
        <f t="shared" si="733"/>
        <v>0</v>
      </c>
      <c r="AA1037" s="201">
        <f t="shared" si="733"/>
        <v>0</v>
      </c>
      <c r="AB1037" s="201">
        <f t="shared" si="733"/>
        <v>0</v>
      </c>
      <c r="AC1037" s="201"/>
      <c r="AD1037" s="201"/>
    </row>
    <row r="1038" spans="1:30" s="118" customFormat="1" ht="20.25" hidden="1" customHeight="1" x14ac:dyDescent="0.25">
      <c r="A1038" s="186" t="s">
        <v>351</v>
      </c>
      <c r="B1038" s="186"/>
      <c r="C1038" s="186"/>
      <c r="D1038" s="186"/>
      <c r="E1038" s="186"/>
      <c r="F1038" s="204">
        <f t="shared" si="698"/>
        <v>0</v>
      </c>
      <c r="G1038" s="204">
        <f t="shared" si="699"/>
        <v>0</v>
      </c>
      <c r="H1038" s="205">
        <f t="shared" si="700"/>
        <v>0</v>
      </c>
      <c r="I1038" s="128"/>
      <c r="J1038" s="135"/>
      <c r="K1038" s="135"/>
      <c r="L1038" s="135"/>
      <c r="M1038" s="11"/>
      <c r="N1038" s="175">
        <v>323690</v>
      </c>
      <c r="O1038" s="176" t="s">
        <v>41</v>
      </c>
      <c r="P1038" s="177" t="s">
        <v>219</v>
      </c>
      <c r="Q1038" s="178"/>
      <c r="R1038" s="178"/>
      <c r="S1038" s="178"/>
      <c r="T1038" s="178"/>
      <c r="U1038" s="178"/>
      <c r="V1038" s="178"/>
      <c r="W1038" s="178"/>
      <c r="X1038" s="178"/>
      <c r="Y1038" s="178"/>
      <c r="Z1038" s="178"/>
      <c r="AA1038" s="178">
        <f>+Q1038</f>
        <v>0</v>
      </c>
      <c r="AB1038" s="178"/>
      <c r="AC1038" s="178"/>
      <c r="AD1038" s="178"/>
    </row>
    <row r="1039" spans="1:30" s="118" customFormat="1" ht="20.25" hidden="1" customHeight="1" x14ac:dyDescent="0.25">
      <c r="A1039" s="186" t="s">
        <v>351</v>
      </c>
      <c r="B1039" s="186"/>
      <c r="C1039" s="186"/>
      <c r="D1039" s="202" t="s">
        <v>396</v>
      </c>
      <c r="E1039" s="202" t="s">
        <v>397</v>
      </c>
      <c r="F1039" s="204">
        <f t="shared" si="698"/>
        <v>2800</v>
      </c>
      <c r="G1039" s="204">
        <f t="shared" si="699"/>
        <v>0</v>
      </c>
      <c r="H1039" s="205">
        <f t="shared" si="700"/>
        <v>9213</v>
      </c>
      <c r="I1039" s="128"/>
      <c r="J1039" s="135"/>
      <c r="K1039" s="135"/>
      <c r="L1039" s="135">
        <v>3237</v>
      </c>
      <c r="M1039" s="135"/>
      <c r="N1039" s="136"/>
      <c r="O1039" s="12" t="s">
        <v>41</v>
      </c>
      <c r="P1039" s="131" t="s">
        <v>220</v>
      </c>
      <c r="Q1039" s="137">
        <f>Q1040+Q1042+Q1044</f>
        <v>1500</v>
      </c>
      <c r="R1039" s="137">
        <f t="shared" ref="R1039:AB1039" si="734">R1040+R1042+R1044</f>
        <v>-100</v>
      </c>
      <c r="S1039" s="137">
        <f t="shared" si="734"/>
        <v>1400</v>
      </c>
      <c r="T1039" s="137">
        <f t="shared" si="734"/>
        <v>0</v>
      </c>
      <c r="U1039" s="137">
        <f t="shared" si="734"/>
        <v>0</v>
      </c>
      <c r="V1039" s="137">
        <f t="shared" si="734"/>
        <v>0</v>
      </c>
      <c r="W1039" s="137">
        <f t="shared" si="734"/>
        <v>0</v>
      </c>
      <c r="X1039" s="137">
        <f t="shared" si="734"/>
        <v>0</v>
      </c>
      <c r="Y1039" s="137">
        <f t="shared" si="734"/>
        <v>0</v>
      </c>
      <c r="Z1039" s="137">
        <f t="shared" si="734"/>
        <v>1613</v>
      </c>
      <c r="AA1039" s="137">
        <f t="shared" si="734"/>
        <v>3200</v>
      </c>
      <c r="AB1039" s="137">
        <f t="shared" si="734"/>
        <v>4400</v>
      </c>
      <c r="AC1039" s="137"/>
      <c r="AD1039" s="137"/>
    </row>
    <row r="1040" spans="1:30" s="118" customFormat="1" ht="20.25" hidden="1" customHeight="1" x14ac:dyDescent="0.25">
      <c r="A1040" s="187" t="s">
        <v>351</v>
      </c>
      <c r="B1040" s="187"/>
      <c r="C1040" s="187"/>
      <c r="D1040" s="187"/>
      <c r="E1040" s="202" t="s">
        <v>397</v>
      </c>
      <c r="F1040" s="204">
        <f t="shared" si="698"/>
        <v>2800</v>
      </c>
      <c r="G1040" s="204">
        <f t="shared" si="699"/>
        <v>0</v>
      </c>
      <c r="H1040" s="205">
        <f t="shared" si="700"/>
        <v>9213</v>
      </c>
      <c r="I1040" s="128"/>
      <c r="J1040" s="135"/>
      <c r="K1040" s="135"/>
      <c r="L1040" s="135"/>
      <c r="M1040" s="198">
        <v>32372</v>
      </c>
      <c r="N1040" s="199"/>
      <c r="O1040" s="200" t="s">
        <v>41</v>
      </c>
      <c r="P1040" s="199" t="s">
        <v>221</v>
      </c>
      <c r="Q1040" s="201">
        <f t="shared" ref="Q1040:AB1040" si="735">Q1041</f>
        <v>1500</v>
      </c>
      <c r="R1040" s="201">
        <f t="shared" si="735"/>
        <v>-100</v>
      </c>
      <c r="S1040" s="201">
        <f t="shared" si="735"/>
        <v>1400</v>
      </c>
      <c r="T1040" s="201">
        <f t="shared" si="735"/>
        <v>0</v>
      </c>
      <c r="U1040" s="201">
        <f t="shared" si="735"/>
        <v>0</v>
      </c>
      <c r="V1040" s="201">
        <f t="shared" si="735"/>
        <v>0</v>
      </c>
      <c r="W1040" s="201">
        <f t="shared" si="735"/>
        <v>0</v>
      </c>
      <c r="X1040" s="201">
        <f t="shared" si="735"/>
        <v>0</v>
      </c>
      <c r="Y1040" s="201">
        <f t="shared" si="735"/>
        <v>0</v>
      </c>
      <c r="Z1040" s="201">
        <f t="shared" si="735"/>
        <v>1613</v>
      </c>
      <c r="AA1040" s="201">
        <f t="shared" si="735"/>
        <v>3200</v>
      </c>
      <c r="AB1040" s="201">
        <f t="shared" si="735"/>
        <v>4400</v>
      </c>
      <c r="AC1040" s="201"/>
      <c r="AD1040" s="201"/>
    </row>
    <row r="1041" spans="1:30" s="118" customFormat="1" ht="20.25" hidden="1" customHeight="1" x14ac:dyDescent="0.25">
      <c r="A1041" s="186" t="s">
        <v>351</v>
      </c>
      <c r="B1041" s="186"/>
      <c r="C1041" s="186"/>
      <c r="D1041" s="186"/>
      <c r="E1041" s="186"/>
      <c r="F1041" s="204">
        <f t="shared" si="698"/>
        <v>2800</v>
      </c>
      <c r="G1041" s="204">
        <f t="shared" si="699"/>
        <v>0</v>
      </c>
      <c r="H1041" s="205">
        <f t="shared" si="700"/>
        <v>9213</v>
      </c>
      <c r="I1041" s="128"/>
      <c r="J1041" s="135"/>
      <c r="K1041" s="135"/>
      <c r="L1041" s="135"/>
      <c r="M1041" s="11"/>
      <c r="N1041" s="175">
        <v>323720</v>
      </c>
      <c r="O1041" s="176" t="s">
        <v>41</v>
      </c>
      <c r="P1041" s="177" t="s">
        <v>221</v>
      </c>
      <c r="Q1041" s="178">
        <v>1500</v>
      </c>
      <c r="R1041" s="178">
        <f>S1041-Q1041</f>
        <v>-100</v>
      </c>
      <c r="S1041" s="178">
        <v>1400</v>
      </c>
      <c r="T1041" s="178"/>
      <c r="U1041" s="178"/>
      <c r="V1041" s="178"/>
      <c r="W1041" s="178"/>
      <c r="X1041" s="178"/>
      <c r="Y1041" s="178"/>
      <c r="Z1041" s="178">
        <v>1613</v>
      </c>
      <c r="AA1041" s="178">
        <v>3200</v>
      </c>
      <c r="AB1041" s="178">
        <v>4400</v>
      </c>
      <c r="AC1041" s="178"/>
      <c r="AD1041" s="178"/>
    </row>
    <row r="1042" spans="1:30" s="118" customFormat="1" ht="20.25" hidden="1" customHeight="1" x14ac:dyDescent="0.25">
      <c r="A1042" s="187" t="s">
        <v>351</v>
      </c>
      <c r="B1042" s="187"/>
      <c r="C1042" s="187"/>
      <c r="D1042" s="187"/>
      <c r="E1042" s="202" t="s">
        <v>397</v>
      </c>
      <c r="F1042" s="204">
        <f t="shared" si="698"/>
        <v>0</v>
      </c>
      <c r="G1042" s="204">
        <f t="shared" si="699"/>
        <v>0</v>
      </c>
      <c r="H1042" s="205">
        <f t="shared" si="700"/>
        <v>0</v>
      </c>
      <c r="I1042" s="128"/>
      <c r="J1042" s="135"/>
      <c r="K1042" s="135"/>
      <c r="L1042" s="135"/>
      <c r="M1042" s="198">
        <v>32373</v>
      </c>
      <c r="N1042" s="199"/>
      <c r="O1042" s="200" t="s">
        <v>41</v>
      </c>
      <c r="P1042" s="199" t="s">
        <v>222</v>
      </c>
      <c r="Q1042" s="201">
        <f>+Q1043</f>
        <v>0</v>
      </c>
      <c r="R1042" s="201">
        <f t="shared" ref="R1042:AB1042" si="736">+R1043</f>
        <v>0</v>
      </c>
      <c r="S1042" s="201">
        <f t="shared" si="736"/>
        <v>0</v>
      </c>
      <c r="T1042" s="201">
        <f t="shared" si="736"/>
        <v>0</v>
      </c>
      <c r="U1042" s="201">
        <f t="shared" si="736"/>
        <v>0</v>
      </c>
      <c r="V1042" s="201">
        <f t="shared" si="736"/>
        <v>0</v>
      </c>
      <c r="W1042" s="201">
        <f t="shared" si="736"/>
        <v>0</v>
      </c>
      <c r="X1042" s="201">
        <f t="shared" si="736"/>
        <v>0</v>
      </c>
      <c r="Y1042" s="201">
        <f t="shared" si="736"/>
        <v>0</v>
      </c>
      <c r="Z1042" s="201">
        <f t="shared" si="736"/>
        <v>0</v>
      </c>
      <c r="AA1042" s="201">
        <f t="shared" si="736"/>
        <v>0</v>
      </c>
      <c r="AB1042" s="201">
        <f t="shared" si="736"/>
        <v>0</v>
      </c>
      <c r="AC1042" s="201"/>
      <c r="AD1042" s="201"/>
    </row>
    <row r="1043" spans="1:30" s="118" customFormat="1" ht="20.25" hidden="1" customHeight="1" x14ac:dyDescent="0.25">
      <c r="A1043" s="186" t="s">
        <v>351</v>
      </c>
      <c r="B1043" s="186"/>
      <c r="C1043" s="186"/>
      <c r="D1043" s="186"/>
      <c r="E1043" s="186"/>
      <c r="F1043" s="204">
        <f t="shared" si="698"/>
        <v>0</v>
      </c>
      <c r="G1043" s="204">
        <f t="shared" si="699"/>
        <v>0</v>
      </c>
      <c r="H1043" s="205">
        <f t="shared" si="700"/>
        <v>0</v>
      </c>
      <c r="I1043" s="128"/>
      <c r="J1043" s="135"/>
      <c r="K1043" s="135"/>
      <c r="L1043" s="135"/>
      <c r="M1043" s="11"/>
      <c r="N1043" s="175">
        <v>323730</v>
      </c>
      <c r="O1043" s="176" t="s">
        <v>41</v>
      </c>
      <c r="P1043" s="177" t="s">
        <v>222</v>
      </c>
      <c r="Q1043" s="178"/>
      <c r="R1043" s="178"/>
      <c r="S1043" s="178"/>
      <c r="T1043" s="178"/>
      <c r="U1043" s="178"/>
      <c r="V1043" s="178"/>
      <c r="W1043" s="178"/>
      <c r="X1043" s="178"/>
      <c r="Y1043" s="178"/>
      <c r="Z1043" s="178"/>
      <c r="AA1043" s="178">
        <f>+Q1043</f>
        <v>0</v>
      </c>
      <c r="AB1043" s="178"/>
      <c r="AC1043" s="178"/>
      <c r="AD1043" s="178"/>
    </row>
    <row r="1044" spans="1:30" s="118" customFormat="1" ht="20.25" hidden="1" customHeight="1" x14ac:dyDescent="0.25">
      <c r="A1044" s="187" t="s">
        <v>351</v>
      </c>
      <c r="B1044" s="187"/>
      <c r="C1044" s="187"/>
      <c r="D1044" s="187"/>
      <c r="E1044" s="202" t="s">
        <v>397</v>
      </c>
      <c r="F1044" s="204">
        <f t="shared" ref="F1044:F1107" si="737">+Q1044+R1044+S1044</f>
        <v>0</v>
      </c>
      <c r="G1044" s="204">
        <f t="shared" ref="G1044:G1107" si="738">+T1044+U1044+V1044+W1044+X1044+Y1044</f>
        <v>0</v>
      </c>
      <c r="H1044" s="205">
        <f t="shared" ref="H1044:H1107" si="739">+Z1044+AA1044+AB1044+AC1044+AD1044</f>
        <v>0</v>
      </c>
      <c r="I1044" s="128"/>
      <c r="J1044" s="135"/>
      <c r="K1044" s="135"/>
      <c r="L1044" s="135"/>
      <c r="M1044" s="198">
        <v>32379</v>
      </c>
      <c r="N1044" s="199"/>
      <c r="O1044" s="200" t="s">
        <v>41</v>
      </c>
      <c r="P1044" s="199" t="s">
        <v>223</v>
      </c>
      <c r="Q1044" s="201">
        <f>+Q1045+Q1046</f>
        <v>0</v>
      </c>
      <c r="R1044" s="201">
        <f t="shared" ref="R1044:AB1044" si="740">+R1045+R1046</f>
        <v>0</v>
      </c>
      <c r="S1044" s="201">
        <f t="shared" si="740"/>
        <v>0</v>
      </c>
      <c r="T1044" s="201">
        <f t="shared" si="740"/>
        <v>0</v>
      </c>
      <c r="U1044" s="201">
        <f t="shared" si="740"/>
        <v>0</v>
      </c>
      <c r="V1044" s="201">
        <f t="shared" si="740"/>
        <v>0</v>
      </c>
      <c r="W1044" s="201">
        <f t="shared" si="740"/>
        <v>0</v>
      </c>
      <c r="X1044" s="201">
        <f t="shared" si="740"/>
        <v>0</v>
      </c>
      <c r="Y1044" s="201">
        <f t="shared" si="740"/>
        <v>0</v>
      </c>
      <c r="Z1044" s="201">
        <f t="shared" si="740"/>
        <v>0</v>
      </c>
      <c r="AA1044" s="201">
        <f t="shared" si="740"/>
        <v>0</v>
      </c>
      <c r="AB1044" s="201">
        <f t="shared" si="740"/>
        <v>0</v>
      </c>
      <c r="AC1044" s="201"/>
      <c r="AD1044" s="201"/>
    </row>
    <row r="1045" spans="1:30" s="118" customFormat="1" ht="20.25" hidden="1" customHeight="1" x14ac:dyDescent="0.25">
      <c r="A1045" s="186" t="s">
        <v>351</v>
      </c>
      <c r="B1045" s="186"/>
      <c r="C1045" s="186"/>
      <c r="D1045" s="186"/>
      <c r="E1045" s="186"/>
      <c r="F1045" s="204">
        <f t="shared" si="737"/>
        <v>0</v>
      </c>
      <c r="G1045" s="204">
        <f t="shared" si="738"/>
        <v>0</v>
      </c>
      <c r="H1045" s="205">
        <f t="shared" si="739"/>
        <v>0</v>
      </c>
      <c r="I1045" s="128"/>
      <c r="J1045" s="135"/>
      <c r="K1045" s="135"/>
      <c r="L1045" s="135"/>
      <c r="M1045" s="11"/>
      <c r="N1045" s="175">
        <v>323790</v>
      </c>
      <c r="O1045" s="176" t="s">
        <v>41</v>
      </c>
      <c r="P1045" s="177" t="s">
        <v>223</v>
      </c>
      <c r="Q1045" s="178"/>
      <c r="R1045" s="178"/>
      <c r="S1045" s="178"/>
      <c r="T1045" s="178"/>
      <c r="U1045" s="178"/>
      <c r="V1045" s="178"/>
      <c r="W1045" s="178"/>
      <c r="X1045" s="178"/>
      <c r="Y1045" s="178"/>
      <c r="Z1045" s="178"/>
      <c r="AA1045" s="178">
        <f t="shared" ref="AA1045:AA1046" si="741">+Q1045</f>
        <v>0</v>
      </c>
      <c r="AB1045" s="178"/>
      <c r="AC1045" s="178"/>
      <c r="AD1045" s="178"/>
    </row>
    <row r="1046" spans="1:30" s="118" customFormat="1" ht="20.25" hidden="1" customHeight="1" x14ac:dyDescent="0.25">
      <c r="A1046" s="186" t="s">
        <v>351</v>
      </c>
      <c r="B1046" s="186"/>
      <c r="C1046" s="186"/>
      <c r="D1046" s="186"/>
      <c r="E1046" s="186"/>
      <c r="F1046" s="204">
        <f t="shared" si="737"/>
        <v>0</v>
      </c>
      <c r="G1046" s="204">
        <f t="shared" si="738"/>
        <v>0</v>
      </c>
      <c r="H1046" s="205">
        <f t="shared" si="739"/>
        <v>0</v>
      </c>
      <c r="I1046" s="128"/>
      <c r="J1046" s="135"/>
      <c r="K1046" s="135"/>
      <c r="L1046" s="135"/>
      <c r="M1046" s="11"/>
      <c r="N1046" s="175">
        <v>323792</v>
      </c>
      <c r="O1046" s="176" t="s">
        <v>41</v>
      </c>
      <c r="P1046" s="177" t="s">
        <v>223</v>
      </c>
      <c r="Q1046" s="178"/>
      <c r="R1046" s="178"/>
      <c r="S1046" s="178"/>
      <c r="T1046" s="178"/>
      <c r="U1046" s="178"/>
      <c r="V1046" s="178"/>
      <c r="W1046" s="178"/>
      <c r="X1046" s="178"/>
      <c r="Y1046" s="178"/>
      <c r="Z1046" s="178"/>
      <c r="AA1046" s="178">
        <f t="shared" si="741"/>
        <v>0</v>
      </c>
      <c r="AB1046" s="178"/>
      <c r="AC1046" s="178"/>
      <c r="AD1046" s="178"/>
    </row>
    <row r="1047" spans="1:30" s="118" customFormat="1" ht="20.25" hidden="1" customHeight="1" x14ac:dyDescent="0.25">
      <c r="A1047" s="186" t="s">
        <v>351</v>
      </c>
      <c r="B1047" s="186"/>
      <c r="C1047" s="186"/>
      <c r="D1047" s="202" t="s">
        <v>396</v>
      </c>
      <c r="E1047" s="202" t="s">
        <v>397</v>
      </c>
      <c r="F1047" s="204">
        <f t="shared" si="737"/>
        <v>2100</v>
      </c>
      <c r="G1047" s="204">
        <f t="shared" si="738"/>
        <v>0</v>
      </c>
      <c r="H1047" s="205">
        <f t="shared" si="739"/>
        <v>2400</v>
      </c>
      <c r="I1047" s="128"/>
      <c r="J1047" s="135"/>
      <c r="K1047" s="135"/>
      <c r="L1047" s="135">
        <v>3238</v>
      </c>
      <c r="M1047" s="135"/>
      <c r="N1047" s="136"/>
      <c r="O1047" s="12" t="s">
        <v>41</v>
      </c>
      <c r="P1047" s="131" t="s">
        <v>224</v>
      </c>
      <c r="Q1047" s="137">
        <f t="shared" ref="Q1047:AB1048" si="742">Q1048</f>
        <v>1050</v>
      </c>
      <c r="R1047" s="137">
        <f t="shared" si="742"/>
        <v>0</v>
      </c>
      <c r="S1047" s="137">
        <f t="shared" si="742"/>
        <v>1050</v>
      </c>
      <c r="T1047" s="137">
        <f t="shared" si="742"/>
        <v>0</v>
      </c>
      <c r="U1047" s="137">
        <f t="shared" si="742"/>
        <v>0</v>
      </c>
      <c r="V1047" s="137">
        <f t="shared" si="742"/>
        <v>0</v>
      </c>
      <c r="W1047" s="137">
        <f t="shared" si="742"/>
        <v>0</v>
      </c>
      <c r="X1047" s="137">
        <f t="shared" si="742"/>
        <v>0</v>
      </c>
      <c r="Y1047" s="137">
        <f t="shared" si="742"/>
        <v>0</v>
      </c>
      <c r="Z1047" s="137">
        <f t="shared" si="742"/>
        <v>1050</v>
      </c>
      <c r="AA1047" s="137">
        <f t="shared" si="742"/>
        <v>850</v>
      </c>
      <c r="AB1047" s="137">
        <f t="shared" si="742"/>
        <v>500</v>
      </c>
      <c r="AC1047" s="137"/>
      <c r="AD1047" s="137"/>
    </row>
    <row r="1048" spans="1:30" s="118" customFormat="1" ht="20.25" hidden="1" customHeight="1" x14ac:dyDescent="0.25">
      <c r="A1048" s="187" t="s">
        <v>351</v>
      </c>
      <c r="B1048" s="187"/>
      <c r="C1048" s="187"/>
      <c r="D1048" s="187"/>
      <c r="E1048" s="202" t="s">
        <v>397</v>
      </c>
      <c r="F1048" s="204">
        <f t="shared" si="737"/>
        <v>2100</v>
      </c>
      <c r="G1048" s="204">
        <f t="shared" si="738"/>
        <v>0</v>
      </c>
      <c r="H1048" s="205">
        <f t="shared" si="739"/>
        <v>2400</v>
      </c>
      <c r="I1048" s="128"/>
      <c r="J1048" s="135"/>
      <c r="K1048" s="135"/>
      <c r="L1048" s="135"/>
      <c r="M1048" s="198">
        <v>32389</v>
      </c>
      <c r="N1048" s="199"/>
      <c r="O1048" s="200" t="s">
        <v>41</v>
      </c>
      <c r="P1048" s="199" t="s">
        <v>225</v>
      </c>
      <c r="Q1048" s="201">
        <f t="shared" si="742"/>
        <v>1050</v>
      </c>
      <c r="R1048" s="201">
        <f t="shared" si="742"/>
        <v>0</v>
      </c>
      <c r="S1048" s="201">
        <f t="shared" si="742"/>
        <v>1050</v>
      </c>
      <c r="T1048" s="201">
        <f t="shared" si="742"/>
        <v>0</v>
      </c>
      <c r="U1048" s="201">
        <f t="shared" si="742"/>
        <v>0</v>
      </c>
      <c r="V1048" s="201">
        <f t="shared" si="742"/>
        <v>0</v>
      </c>
      <c r="W1048" s="201">
        <f t="shared" si="742"/>
        <v>0</v>
      </c>
      <c r="X1048" s="201">
        <f t="shared" si="742"/>
        <v>0</v>
      </c>
      <c r="Y1048" s="201">
        <f t="shared" si="742"/>
        <v>0</v>
      </c>
      <c r="Z1048" s="201">
        <f t="shared" si="742"/>
        <v>1050</v>
      </c>
      <c r="AA1048" s="201">
        <f t="shared" si="742"/>
        <v>850</v>
      </c>
      <c r="AB1048" s="201">
        <f t="shared" si="742"/>
        <v>500</v>
      </c>
      <c r="AC1048" s="201"/>
      <c r="AD1048" s="201"/>
    </row>
    <row r="1049" spans="1:30" s="118" customFormat="1" ht="20.25" hidden="1" customHeight="1" x14ac:dyDescent="0.25">
      <c r="A1049" s="186" t="s">
        <v>351</v>
      </c>
      <c r="B1049" s="186"/>
      <c r="C1049" s="186"/>
      <c r="D1049" s="186"/>
      <c r="E1049" s="186"/>
      <c r="F1049" s="204">
        <f t="shared" si="737"/>
        <v>2100</v>
      </c>
      <c r="G1049" s="204">
        <f t="shared" si="738"/>
        <v>0</v>
      </c>
      <c r="H1049" s="205">
        <f t="shared" si="739"/>
        <v>2400</v>
      </c>
      <c r="I1049" s="128"/>
      <c r="J1049" s="135"/>
      <c r="K1049" s="135"/>
      <c r="L1049" s="135"/>
      <c r="M1049" s="11"/>
      <c r="N1049" s="175">
        <v>323890</v>
      </c>
      <c r="O1049" s="176" t="s">
        <v>41</v>
      </c>
      <c r="P1049" s="177" t="s">
        <v>225</v>
      </c>
      <c r="Q1049" s="178">
        <v>1050</v>
      </c>
      <c r="R1049" s="178">
        <f>S1049-Q1049</f>
        <v>0</v>
      </c>
      <c r="S1049" s="178">
        <v>1050</v>
      </c>
      <c r="T1049" s="178"/>
      <c r="U1049" s="178"/>
      <c r="V1049" s="178"/>
      <c r="W1049" s="178"/>
      <c r="X1049" s="178"/>
      <c r="Y1049" s="178"/>
      <c r="Z1049" s="178">
        <v>1050</v>
      </c>
      <c r="AA1049" s="178">
        <v>850</v>
      </c>
      <c r="AB1049" s="178">
        <v>500</v>
      </c>
      <c r="AC1049" s="178"/>
      <c r="AD1049" s="178"/>
    </row>
    <row r="1050" spans="1:30" s="118" customFormat="1" ht="20.25" hidden="1" customHeight="1" x14ac:dyDescent="0.25">
      <c r="A1050" s="186" t="s">
        <v>351</v>
      </c>
      <c r="B1050" s="186"/>
      <c r="C1050" s="186"/>
      <c r="D1050" s="202" t="s">
        <v>396</v>
      </c>
      <c r="E1050" s="202" t="s">
        <v>397</v>
      </c>
      <c r="F1050" s="204">
        <f t="shared" si="737"/>
        <v>870</v>
      </c>
      <c r="G1050" s="204">
        <f t="shared" si="738"/>
        <v>0</v>
      </c>
      <c r="H1050" s="205">
        <f t="shared" si="739"/>
        <v>1170</v>
      </c>
      <c r="I1050" s="128"/>
      <c r="J1050" s="135"/>
      <c r="K1050" s="135"/>
      <c r="L1050" s="135">
        <v>3239</v>
      </c>
      <c r="M1050" s="135"/>
      <c r="N1050" s="136"/>
      <c r="O1050" s="12" t="s">
        <v>41</v>
      </c>
      <c r="P1050" s="131" t="s">
        <v>226</v>
      </c>
      <c r="Q1050" s="137">
        <f>Q1055+Q1057+Q1051+Q1053</f>
        <v>435</v>
      </c>
      <c r="R1050" s="137">
        <f t="shared" ref="R1050:AB1050" si="743">R1055+R1057+R1051+R1053</f>
        <v>0</v>
      </c>
      <c r="S1050" s="137">
        <f t="shared" si="743"/>
        <v>435</v>
      </c>
      <c r="T1050" s="137">
        <f t="shared" si="743"/>
        <v>0</v>
      </c>
      <c r="U1050" s="137">
        <f t="shared" si="743"/>
        <v>0</v>
      </c>
      <c r="V1050" s="137">
        <f t="shared" si="743"/>
        <v>0</v>
      </c>
      <c r="W1050" s="137">
        <f t="shared" si="743"/>
        <v>0</v>
      </c>
      <c r="X1050" s="137">
        <f t="shared" si="743"/>
        <v>0</v>
      </c>
      <c r="Y1050" s="137">
        <f t="shared" si="743"/>
        <v>0</v>
      </c>
      <c r="Z1050" s="137">
        <f t="shared" si="743"/>
        <v>435</v>
      </c>
      <c r="AA1050" s="137">
        <f t="shared" si="743"/>
        <v>435</v>
      </c>
      <c r="AB1050" s="137">
        <f t="shared" si="743"/>
        <v>300</v>
      </c>
      <c r="AC1050" s="137"/>
      <c r="AD1050" s="137"/>
    </row>
    <row r="1051" spans="1:30" s="118" customFormat="1" ht="20.25" hidden="1" customHeight="1" x14ac:dyDescent="0.25">
      <c r="A1051" s="187" t="s">
        <v>351</v>
      </c>
      <c r="B1051" s="187"/>
      <c r="C1051" s="187"/>
      <c r="D1051" s="187"/>
      <c r="E1051" s="202" t="s">
        <v>397</v>
      </c>
      <c r="F1051" s="204">
        <f t="shared" si="737"/>
        <v>0</v>
      </c>
      <c r="G1051" s="204">
        <f t="shared" si="738"/>
        <v>0</v>
      </c>
      <c r="H1051" s="205">
        <f t="shared" si="739"/>
        <v>0</v>
      </c>
      <c r="I1051" s="128"/>
      <c r="J1051" s="135"/>
      <c r="K1051" s="135"/>
      <c r="L1051" s="135"/>
      <c r="M1051" s="198">
        <v>32391</v>
      </c>
      <c r="N1051" s="199"/>
      <c r="O1051" s="200" t="s">
        <v>41</v>
      </c>
      <c r="P1051" s="199" t="s">
        <v>227</v>
      </c>
      <c r="Q1051" s="201">
        <f>+Q1052</f>
        <v>0</v>
      </c>
      <c r="R1051" s="201">
        <f t="shared" ref="R1051:AB1051" si="744">+R1052</f>
        <v>0</v>
      </c>
      <c r="S1051" s="201">
        <f t="shared" si="744"/>
        <v>0</v>
      </c>
      <c r="T1051" s="201">
        <f t="shared" si="744"/>
        <v>0</v>
      </c>
      <c r="U1051" s="201">
        <f t="shared" si="744"/>
        <v>0</v>
      </c>
      <c r="V1051" s="201">
        <f t="shared" si="744"/>
        <v>0</v>
      </c>
      <c r="W1051" s="201">
        <f t="shared" si="744"/>
        <v>0</v>
      </c>
      <c r="X1051" s="201">
        <f t="shared" si="744"/>
        <v>0</v>
      </c>
      <c r="Y1051" s="201">
        <f t="shared" si="744"/>
        <v>0</v>
      </c>
      <c r="Z1051" s="201">
        <f t="shared" si="744"/>
        <v>0</v>
      </c>
      <c r="AA1051" s="201">
        <f t="shared" si="744"/>
        <v>0</v>
      </c>
      <c r="AB1051" s="201">
        <f t="shared" si="744"/>
        <v>0</v>
      </c>
      <c r="AC1051" s="201"/>
      <c r="AD1051" s="201"/>
    </row>
    <row r="1052" spans="1:30" s="118" customFormat="1" ht="20.25" hidden="1" customHeight="1" x14ac:dyDescent="0.25">
      <c r="A1052" s="186" t="s">
        <v>351</v>
      </c>
      <c r="B1052" s="186"/>
      <c r="C1052" s="186"/>
      <c r="D1052" s="186"/>
      <c r="E1052" s="186"/>
      <c r="F1052" s="204">
        <f t="shared" si="737"/>
        <v>0</v>
      </c>
      <c r="G1052" s="204">
        <f t="shared" si="738"/>
        <v>0</v>
      </c>
      <c r="H1052" s="205">
        <f t="shared" si="739"/>
        <v>0</v>
      </c>
      <c r="I1052" s="128"/>
      <c r="J1052" s="135"/>
      <c r="K1052" s="135"/>
      <c r="L1052" s="135"/>
      <c r="M1052" s="11"/>
      <c r="N1052" s="175">
        <v>323910</v>
      </c>
      <c r="O1052" s="176" t="s">
        <v>41</v>
      </c>
      <c r="P1052" s="177" t="s">
        <v>227</v>
      </c>
      <c r="Q1052" s="178"/>
      <c r="R1052" s="178"/>
      <c r="S1052" s="178"/>
      <c r="T1052" s="178"/>
      <c r="U1052" s="178"/>
      <c r="V1052" s="178"/>
      <c r="W1052" s="178"/>
      <c r="X1052" s="178"/>
      <c r="Y1052" s="178"/>
      <c r="Z1052" s="178"/>
      <c r="AA1052" s="178">
        <f>+Q1052</f>
        <v>0</v>
      </c>
      <c r="AB1052" s="178"/>
      <c r="AC1052" s="178"/>
      <c r="AD1052" s="178"/>
    </row>
    <row r="1053" spans="1:30" s="118" customFormat="1" ht="20.25" hidden="1" customHeight="1" x14ac:dyDescent="0.25">
      <c r="A1053" s="187" t="s">
        <v>351</v>
      </c>
      <c r="B1053" s="187"/>
      <c r="C1053" s="187"/>
      <c r="D1053" s="187"/>
      <c r="E1053" s="202" t="s">
        <v>397</v>
      </c>
      <c r="F1053" s="204">
        <f t="shared" si="737"/>
        <v>0</v>
      </c>
      <c r="G1053" s="204">
        <f t="shared" si="738"/>
        <v>0</v>
      </c>
      <c r="H1053" s="205">
        <f t="shared" si="739"/>
        <v>0</v>
      </c>
      <c r="I1053" s="128"/>
      <c r="J1053" s="135"/>
      <c r="K1053" s="135"/>
      <c r="L1053" s="135"/>
      <c r="M1053" s="198">
        <v>32394</v>
      </c>
      <c r="N1053" s="199"/>
      <c r="O1053" s="200" t="s">
        <v>41</v>
      </c>
      <c r="P1053" s="199" t="s">
        <v>229</v>
      </c>
      <c r="Q1053" s="201">
        <f>+Q1054</f>
        <v>0</v>
      </c>
      <c r="R1053" s="201">
        <f t="shared" ref="R1053:AB1053" si="745">+R1054</f>
        <v>0</v>
      </c>
      <c r="S1053" s="201">
        <f t="shared" si="745"/>
        <v>0</v>
      </c>
      <c r="T1053" s="201">
        <f t="shared" si="745"/>
        <v>0</v>
      </c>
      <c r="U1053" s="201">
        <f t="shared" si="745"/>
        <v>0</v>
      </c>
      <c r="V1053" s="201">
        <f t="shared" si="745"/>
        <v>0</v>
      </c>
      <c r="W1053" s="201">
        <f t="shared" si="745"/>
        <v>0</v>
      </c>
      <c r="X1053" s="201">
        <f t="shared" si="745"/>
        <v>0</v>
      </c>
      <c r="Y1053" s="201">
        <f t="shared" si="745"/>
        <v>0</v>
      </c>
      <c r="Z1053" s="201">
        <f t="shared" si="745"/>
        <v>0</v>
      </c>
      <c r="AA1053" s="201">
        <f t="shared" si="745"/>
        <v>0</v>
      </c>
      <c r="AB1053" s="201">
        <f t="shared" si="745"/>
        <v>0</v>
      </c>
      <c r="AC1053" s="201"/>
      <c r="AD1053" s="201"/>
    </row>
    <row r="1054" spans="1:30" s="118" customFormat="1" ht="20.25" hidden="1" customHeight="1" x14ac:dyDescent="0.25">
      <c r="A1054" s="186" t="s">
        <v>351</v>
      </c>
      <c r="B1054" s="186"/>
      <c r="C1054" s="186"/>
      <c r="D1054" s="186"/>
      <c r="E1054" s="186"/>
      <c r="F1054" s="204">
        <f t="shared" si="737"/>
        <v>0</v>
      </c>
      <c r="G1054" s="204">
        <f t="shared" si="738"/>
        <v>0</v>
      </c>
      <c r="H1054" s="205">
        <f t="shared" si="739"/>
        <v>0</v>
      </c>
      <c r="I1054" s="128"/>
      <c r="J1054" s="135"/>
      <c r="K1054" s="135"/>
      <c r="L1054" s="135"/>
      <c r="M1054" s="11"/>
      <c r="N1054" s="175">
        <v>323940</v>
      </c>
      <c r="O1054" s="176" t="s">
        <v>41</v>
      </c>
      <c r="P1054" s="177" t="s">
        <v>229</v>
      </c>
      <c r="Q1054" s="178"/>
      <c r="R1054" s="178"/>
      <c r="S1054" s="178"/>
      <c r="T1054" s="178"/>
      <c r="U1054" s="178"/>
      <c r="V1054" s="178"/>
      <c r="W1054" s="178"/>
      <c r="X1054" s="178"/>
      <c r="Y1054" s="178"/>
      <c r="Z1054" s="178"/>
      <c r="AA1054" s="178">
        <f>+Q1054</f>
        <v>0</v>
      </c>
      <c r="AB1054" s="178"/>
      <c r="AC1054" s="178"/>
      <c r="AD1054" s="178"/>
    </row>
    <row r="1055" spans="1:30" s="118" customFormat="1" ht="20.25" hidden="1" customHeight="1" x14ac:dyDescent="0.25">
      <c r="A1055" s="187" t="s">
        <v>351</v>
      </c>
      <c r="B1055" s="187"/>
      <c r="C1055" s="187"/>
      <c r="D1055" s="187"/>
      <c r="E1055" s="202" t="s">
        <v>397</v>
      </c>
      <c r="F1055" s="204">
        <f t="shared" si="737"/>
        <v>570</v>
      </c>
      <c r="G1055" s="204">
        <f t="shared" si="738"/>
        <v>0</v>
      </c>
      <c r="H1055" s="205">
        <f t="shared" si="739"/>
        <v>820</v>
      </c>
      <c r="I1055" s="128"/>
      <c r="J1055" s="135"/>
      <c r="K1055" s="135"/>
      <c r="L1055" s="135"/>
      <c r="M1055" s="198">
        <v>32395</v>
      </c>
      <c r="N1055" s="199"/>
      <c r="O1055" s="200" t="s">
        <v>41</v>
      </c>
      <c r="P1055" s="199" t="s">
        <v>230</v>
      </c>
      <c r="Q1055" s="201">
        <f>Q1056</f>
        <v>285</v>
      </c>
      <c r="R1055" s="201">
        <f t="shared" ref="R1055:AB1055" si="746">R1056</f>
        <v>0</v>
      </c>
      <c r="S1055" s="201">
        <f t="shared" si="746"/>
        <v>285</v>
      </c>
      <c r="T1055" s="201">
        <f t="shared" si="746"/>
        <v>0</v>
      </c>
      <c r="U1055" s="201">
        <f t="shared" si="746"/>
        <v>0</v>
      </c>
      <c r="V1055" s="201">
        <f t="shared" si="746"/>
        <v>0</v>
      </c>
      <c r="W1055" s="201">
        <f t="shared" si="746"/>
        <v>0</v>
      </c>
      <c r="X1055" s="201">
        <f t="shared" si="746"/>
        <v>0</v>
      </c>
      <c r="Y1055" s="201">
        <f t="shared" si="746"/>
        <v>0</v>
      </c>
      <c r="Z1055" s="201">
        <f t="shared" si="746"/>
        <v>285</v>
      </c>
      <c r="AA1055" s="201">
        <f t="shared" si="746"/>
        <v>285</v>
      </c>
      <c r="AB1055" s="201">
        <f t="shared" si="746"/>
        <v>250</v>
      </c>
      <c r="AC1055" s="201"/>
      <c r="AD1055" s="201"/>
    </row>
    <row r="1056" spans="1:30" s="118" customFormat="1" ht="20.25" hidden="1" customHeight="1" x14ac:dyDescent="0.25">
      <c r="A1056" s="186" t="s">
        <v>351</v>
      </c>
      <c r="B1056" s="186"/>
      <c r="C1056" s="186"/>
      <c r="D1056" s="186"/>
      <c r="E1056" s="186"/>
      <c r="F1056" s="204">
        <f t="shared" si="737"/>
        <v>570</v>
      </c>
      <c r="G1056" s="204">
        <f t="shared" si="738"/>
        <v>0</v>
      </c>
      <c r="H1056" s="205">
        <f t="shared" si="739"/>
        <v>820</v>
      </c>
      <c r="I1056" s="128"/>
      <c r="J1056" s="135"/>
      <c r="K1056" s="135"/>
      <c r="L1056" s="135"/>
      <c r="M1056" s="11"/>
      <c r="N1056" s="175">
        <v>323950</v>
      </c>
      <c r="O1056" s="176" t="s">
        <v>41</v>
      </c>
      <c r="P1056" s="177" t="s">
        <v>230</v>
      </c>
      <c r="Q1056" s="178">
        <v>285</v>
      </c>
      <c r="R1056" s="178">
        <f>S1056-Q1056</f>
        <v>0</v>
      </c>
      <c r="S1056" s="178">
        <v>285</v>
      </c>
      <c r="T1056" s="178"/>
      <c r="U1056" s="178"/>
      <c r="V1056" s="178"/>
      <c r="W1056" s="178"/>
      <c r="X1056" s="178"/>
      <c r="Y1056" s="178"/>
      <c r="Z1056" s="178">
        <v>285</v>
      </c>
      <c r="AA1056" s="178">
        <f>+Q1056</f>
        <v>285</v>
      </c>
      <c r="AB1056" s="178">
        <v>250</v>
      </c>
      <c r="AC1056" s="178"/>
      <c r="AD1056" s="178"/>
    </row>
    <row r="1057" spans="1:30" s="118" customFormat="1" ht="20.25" hidden="1" customHeight="1" x14ac:dyDescent="0.25">
      <c r="A1057" s="187" t="s">
        <v>351</v>
      </c>
      <c r="B1057" s="187"/>
      <c r="C1057" s="187"/>
      <c r="D1057" s="187"/>
      <c r="E1057" s="202" t="s">
        <v>397</v>
      </c>
      <c r="F1057" s="204">
        <f t="shared" si="737"/>
        <v>300</v>
      </c>
      <c r="G1057" s="204">
        <f t="shared" si="738"/>
        <v>0</v>
      </c>
      <c r="H1057" s="205">
        <f t="shared" si="739"/>
        <v>350</v>
      </c>
      <c r="I1057" s="128"/>
      <c r="J1057" s="135"/>
      <c r="K1057" s="135"/>
      <c r="L1057" s="135"/>
      <c r="M1057" s="198">
        <v>32399</v>
      </c>
      <c r="N1057" s="199"/>
      <c r="O1057" s="200" t="s">
        <v>41</v>
      </c>
      <c r="P1057" s="199" t="s">
        <v>231</v>
      </c>
      <c r="Q1057" s="201">
        <f>Q1062</f>
        <v>150</v>
      </c>
      <c r="R1057" s="201">
        <f>R1062</f>
        <v>0</v>
      </c>
      <c r="S1057" s="201">
        <f>S1062</f>
        <v>150</v>
      </c>
      <c r="T1057" s="201">
        <f t="shared" ref="T1057:AB1057" si="747">T1062</f>
        <v>0</v>
      </c>
      <c r="U1057" s="201">
        <f t="shared" si="747"/>
        <v>0</v>
      </c>
      <c r="V1057" s="201">
        <f t="shared" si="747"/>
        <v>0</v>
      </c>
      <c r="W1057" s="201">
        <f t="shared" si="747"/>
        <v>0</v>
      </c>
      <c r="X1057" s="201">
        <f t="shared" si="747"/>
        <v>0</v>
      </c>
      <c r="Y1057" s="201">
        <f t="shared" si="747"/>
        <v>0</v>
      </c>
      <c r="Z1057" s="201">
        <f t="shared" si="747"/>
        <v>150</v>
      </c>
      <c r="AA1057" s="201">
        <f t="shared" si="747"/>
        <v>150</v>
      </c>
      <c r="AB1057" s="201">
        <f t="shared" si="747"/>
        <v>50</v>
      </c>
      <c r="AC1057" s="201"/>
      <c r="AD1057" s="201"/>
    </row>
    <row r="1058" spans="1:30" s="118" customFormat="1" ht="20.25" hidden="1" customHeight="1" x14ac:dyDescent="0.25">
      <c r="A1058" s="186" t="s">
        <v>351</v>
      </c>
      <c r="B1058" s="186"/>
      <c r="C1058" s="186"/>
      <c r="D1058" s="186"/>
      <c r="E1058" s="186"/>
      <c r="F1058" s="204">
        <f t="shared" si="737"/>
        <v>0</v>
      </c>
      <c r="G1058" s="204">
        <f t="shared" si="738"/>
        <v>0</v>
      </c>
      <c r="H1058" s="205">
        <f t="shared" si="739"/>
        <v>0</v>
      </c>
      <c r="I1058" s="128"/>
      <c r="J1058" s="135"/>
      <c r="K1058" s="135"/>
      <c r="L1058" s="135"/>
      <c r="M1058" s="11"/>
      <c r="N1058" s="175">
        <v>323990</v>
      </c>
      <c r="O1058" s="176" t="s">
        <v>41</v>
      </c>
      <c r="P1058" s="177" t="s">
        <v>232</v>
      </c>
      <c r="Q1058" s="178"/>
      <c r="R1058" s="178"/>
      <c r="S1058" s="178"/>
      <c r="T1058" s="178"/>
      <c r="U1058" s="178"/>
      <c r="V1058" s="178"/>
      <c r="W1058" s="178"/>
      <c r="X1058" s="178"/>
      <c r="Y1058" s="178"/>
      <c r="Z1058" s="178"/>
      <c r="AA1058" s="178">
        <f t="shared" ref="AA1058:AA1062" si="748">+Q1058</f>
        <v>0</v>
      </c>
      <c r="AB1058" s="178"/>
      <c r="AC1058" s="178"/>
      <c r="AD1058" s="178"/>
    </row>
    <row r="1059" spans="1:30" s="118" customFormat="1" ht="20.25" hidden="1" customHeight="1" x14ac:dyDescent="0.25">
      <c r="A1059" s="186" t="s">
        <v>351</v>
      </c>
      <c r="B1059" s="186"/>
      <c r="C1059" s="186"/>
      <c r="D1059" s="186"/>
      <c r="E1059" s="186"/>
      <c r="F1059" s="204">
        <f t="shared" si="737"/>
        <v>0</v>
      </c>
      <c r="G1059" s="204">
        <f t="shared" si="738"/>
        <v>0</v>
      </c>
      <c r="H1059" s="205">
        <f t="shared" si="739"/>
        <v>0</v>
      </c>
      <c r="I1059" s="128"/>
      <c r="J1059" s="135"/>
      <c r="K1059" s="135"/>
      <c r="L1059" s="135"/>
      <c r="M1059" s="11"/>
      <c r="N1059" s="175">
        <v>323991</v>
      </c>
      <c r="O1059" s="176" t="s">
        <v>41</v>
      </c>
      <c r="P1059" s="177" t="s">
        <v>233</v>
      </c>
      <c r="Q1059" s="178"/>
      <c r="R1059" s="178"/>
      <c r="S1059" s="178"/>
      <c r="T1059" s="178"/>
      <c r="U1059" s="178"/>
      <c r="V1059" s="178"/>
      <c r="W1059" s="178"/>
      <c r="X1059" s="178"/>
      <c r="Y1059" s="178"/>
      <c r="Z1059" s="178"/>
      <c r="AA1059" s="178">
        <f t="shared" si="748"/>
        <v>0</v>
      </c>
      <c r="AB1059" s="178"/>
      <c r="AC1059" s="178"/>
      <c r="AD1059" s="178"/>
    </row>
    <row r="1060" spans="1:30" s="118" customFormat="1" ht="20.25" hidden="1" customHeight="1" x14ac:dyDescent="0.25">
      <c r="A1060" s="186" t="s">
        <v>351</v>
      </c>
      <c r="B1060" s="186"/>
      <c r="C1060" s="186"/>
      <c r="D1060" s="186"/>
      <c r="E1060" s="186"/>
      <c r="F1060" s="204">
        <f t="shared" si="737"/>
        <v>0</v>
      </c>
      <c r="G1060" s="204">
        <f t="shared" si="738"/>
        <v>0</v>
      </c>
      <c r="H1060" s="205">
        <f t="shared" si="739"/>
        <v>0</v>
      </c>
      <c r="I1060" s="128"/>
      <c r="J1060" s="135"/>
      <c r="K1060" s="135"/>
      <c r="L1060" s="135"/>
      <c r="M1060" s="11"/>
      <c r="N1060" s="175">
        <v>323992</v>
      </c>
      <c r="O1060" s="176" t="s">
        <v>41</v>
      </c>
      <c r="P1060" s="177" t="s">
        <v>234</v>
      </c>
      <c r="Q1060" s="178"/>
      <c r="R1060" s="178"/>
      <c r="S1060" s="178"/>
      <c r="T1060" s="178"/>
      <c r="U1060" s="178"/>
      <c r="V1060" s="178"/>
      <c r="W1060" s="178"/>
      <c r="X1060" s="178"/>
      <c r="Y1060" s="178"/>
      <c r="Z1060" s="178"/>
      <c r="AA1060" s="178">
        <f t="shared" si="748"/>
        <v>0</v>
      </c>
      <c r="AB1060" s="178"/>
      <c r="AC1060" s="178"/>
      <c r="AD1060" s="178"/>
    </row>
    <row r="1061" spans="1:30" s="118" customFormat="1" ht="20.25" hidden="1" customHeight="1" x14ac:dyDescent="0.25">
      <c r="A1061" s="186" t="s">
        <v>351</v>
      </c>
      <c r="B1061" s="186"/>
      <c r="C1061" s="186"/>
      <c r="D1061" s="186"/>
      <c r="E1061" s="186"/>
      <c r="F1061" s="204">
        <f t="shared" si="737"/>
        <v>0</v>
      </c>
      <c r="G1061" s="204">
        <f t="shared" si="738"/>
        <v>0</v>
      </c>
      <c r="H1061" s="205">
        <f t="shared" si="739"/>
        <v>0</v>
      </c>
      <c r="I1061" s="128"/>
      <c r="J1061" s="135"/>
      <c r="K1061" s="135"/>
      <c r="L1061" s="135"/>
      <c r="M1061" s="11"/>
      <c r="N1061" s="175">
        <v>323993</v>
      </c>
      <c r="O1061" s="176" t="s">
        <v>41</v>
      </c>
      <c r="P1061" s="177" t="s">
        <v>235</v>
      </c>
      <c r="Q1061" s="178"/>
      <c r="R1061" s="178"/>
      <c r="S1061" s="178"/>
      <c r="T1061" s="178"/>
      <c r="U1061" s="178"/>
      <c r="V1061" s="178"/>
      <c r="W1061" s="178"/>
      <c r="X1061" s="178"/>
      <c r="Y1061" s="178"/>
      <c r="Z1061" s="178"/>
      <c r="AA1061" s="178">
        <f t="shared" si="748"/>
        <v>0</v>
      </c>
      <c r="AB1061" s="178"/>
      <c r="AC1061" s="178"/>
      <c r="AD1061" s="178"/>
    </row>
    <row r="1062" spans="1:30" s="118" customFormat="1" ht="20.25" hidden="1" customHeight="1" x14ac:dyDescent="0.25">
      <c r="A1062" s="186" t="s">
        <v>351</v>
      </c>
      <c r="B1062" s="186"/>
      <c r="C1062" s="186"/>
      <c r="D1062" s="186"/>
      <c r="E1062" s="186"/>
      <c r="F1062" s="204">
        <f t="shared" si="737"/>
        <v>300</v>
      </c>
      <c r="G1062" s="204">
        <f t="shared" si="738"/>
        <v>0</v>
      </c>
      <c r="H1062" s="205">
        <f t="shared" si="739"/>
        <v>350</v>
      </c>
      <c r="I1062" s="128"/>
      <c r="J1062" s="135"/>
      <c r="K1062" s="135"/>
      <c r="L1062" s="135"/>
      <c r="M1062" s="11"/>
      <c r="N1062" s="175">
        <v>323994</v>
      </c>
      <c r="O1062" s="176" t="s">
        <v>41</v>
      </c>
      <c r="P1062" s="177" t="s">
        <v>236</v>
      </c>
      <c r="Q1062" s="178">
        <v>150</v>
      </c>
      <c r="R1062" s="178">
        <f>S1062-Q1062</f>
        <v>0</v>
      </c>
      <c r="S1062" s="178">
        <v>150</v>
      </c>
      <c r="T1062" s="178"/>
      <c r="U1062" s="178"/>
      <c r="V1062" s="178"/>
      <c r="W1062" s="178"/>
      <c r="X1062" s="178"/>
      <c r="Y1062" s="178"/>
      <c r="Z1062" s="178">
        <v>150</v>
      </c>
      <c r="AA1062" s="178">
        <f t="shared" si="748"/>
        <v>150</v>
      </c>
      <c r="AB1062" s="178">
        <v>50</v>
      </c>
      <c r="AC1062" s="178"/>
      <c r="AD1062" s="178"/>
    </row>
    <row r="1063" spans="1:30" s="118" customFormat="1" ht="30" hidden="1" customHeight="1" x14ac:dyDescent="0.25">
      <c r="A1063" s="186" t="s">
        <v>351</v>
      </c>
      <c r="B1063" s="202" t="s">
        <v>362</v>
      </c>
      <c r="C1063" s="202" t="s">
        <v>393</v>
      </c>
      <c r="D1063" s="202" t="s">
        <v>396</v>
      </c>
      <c r="E1063" s="202" t="s">
        <v>397</v>
      </c>
      <c r="F1063" s="204">
        <f t="shared" si="737"/>
        <v>0</v>
      </c>
      <c r="G1063" s="204">
        <f t="shared" si="738"/>
        <v>0</v>
      </c>
      <c r="H1063" s="205">
        <f t="shared" si="739"/>
        <v>0</v>
      </c>
      <c r="I1063" s="326" t="s">
        <v>358</v>
      </c>
      <c r="J1063" s="327"/>
      <c r="K1063" s="327"/>
      <c r="L1063" s="327"/>
      <c r="M1063" s="327"/>
      <c r="N1063" s="327"/>
      <c r="O1063" s="328"/>
      <c r="P1063" s="115" t="s">
        <v>115</v>
      </c>
      <c r="Q1063" s="116">
        <f>+Q1064</f>
        <v>0</v>
      </c>
      <c r="R1063" s="116">
        <f t="shared" ref="R1063:AD1064" si="749">+R1064</f>
        <v>0</v>
      </c>
      <c r="S1063" s="116">
        <f t="shared" si="749"/>
        <v>0</v>
      </c>
      <c r="T1063" s="116">
        <f t="shared" si="749"/>
        <v>0</v>
      </c>
      <c r="U1063" s="116">
        <f t="shared" si="749"/>
        <v>0</v>
      </c>
      <c r="V1063" s="116">
        <f t="shared" si="749"/>
        <v>0</v>
      </c>
      <c r="W1063" s="116">
        <f t="shared" si="749"/>
        <v>0</v>
      </c>
      <c r="X1063" s="116">
        <f t="shared" si="749"/>
        <v>0</v>
      </c>
      <c r="Y1063" s="116">
        <f t="shared" si="749"/>
        <v>0</v>
      </c>
      <c r="Z1063" s="241">
        <f t="shared" si="749"/>
        <v>0</v>
      </c>
      <c r="AA1063" s="241">
        <f t="shared" si="749"/>
        <v>0</v>
      </c>
      <c r="AB1063" s="116">
        <f>+AB1065</f>
        <v>0</v>
      </c>
      <c r="AC1063" s="116">
        <f>+AC1065</f>
        <v>0</v>
      </c>
      <c r="AD1063" s="116">
        <f>+AD1065</f>
        <v>0</v>
      </c>
    </row>
    <row r="1064" spans="1:30" s="197" customFormat="1" ht="21.75" hidden="1" customHeight="1" x14ac:dyDescent="0.25">
      <c r="A1064" s="192" t="s">
        <v>351</v>
      </c>
      <c r="B1064" s="192"/>
      <c r="C1064" s="202" t="s">
        <v>393</v>
      </c>
      <c r="D1064" s="202" t="s">
        <v>396</v>
      </c>
      <c r="E1064" s="202" t="s">
        <v>397</v>
      </c>
      <c r="F1064" s="204">
        <f t="shared" si="737"/>
        <v>0</v>
      </c>
      <c r="G1064" s="204">
        <f t="shared" si="738"/>
        <v>0</v>
      </c>
      <c r="H1064" s="205">
        <f t="shared" si="739"/>
        <v>0</v>
      </c>
      <c r="I1064" s="193"/>
      <c r="J1064" s="193"/>
      <c r="K1064" s="193"/>
      <c r="L1064" s="193"/>
      <c r="M1064" s="193"/>
      <c r="N1064" s="193" t="str">
        <f>+O1064</f>
        <v>3.1.</v>
      </c>
      <c r="O1064" s="194" t="s">
        <v>41</v>
      </c>
      <c r="P1064" s="195" t="s">
        <v>20</v>
      </c>
      <c r="Q1064" s="196">
        <f>+Q1065</f>
        <v>0</v>
      </c>
      <c r="R1064" s="196">
        <f t="shared" si="749"/>
        <v>0</v>
      </c>
      <c r="S1064" s="196">
        <f t="shared" si="749"/>
        <v>0</v>
      </c>
      <c r="T1064" s="196">
        <f t="shared" si="749"/>
        <v>0</v>
      </c>
      <c r="U1064" s="196">
        <f t="shared" si="749"/>
        <v>0</v>
      </c>
      <c r="V1064" s="196">
        <f t="shared" si="749"/>
        <v>0</v>
      </c>
      <c r="W1064" s="196">
        <f t="shared" si="749"/>
        <v>0</v>
      </c>
      <c r="X1064" s="196">
        <f t="shared" si="749"/>
        <v>0</v>
      </c>
      <c r="Y1064" s="196">
        <f t="shared" si="749"/>
        <v>0</v>
      </c>
      <c r="Z1064" s="242">
        <f t="shared" si="749"/>
        <v>0</v>
      </c>
      <c r="AA1064" s="242">
        <f t="shared" si="749"/>
        <v>0</v>
      </c>
      <c r="AB1064" s="196">
        <f t="shared" si="749"/>
        <v>0</v>
      </c>
      <c r="AC1064" s="196">
        <f t="shared" si="749"/>
        <v>0</v>
      </c>
      <c r="AD1064" s="196">
        <f t="shared" si="749"/>
        <v>0</v>
      </c>
    </row>
    <row r="1065" spans="1:30" s="123" customFormat="1" ht="20.25" hidden="1" customHeight="1" x14ac:dyDescent="0.25">
      <c r="A1065" s="186" t="s">
        <v>351</v>
      </c>
      <c r="B1065" s="202" t="s">
        <v>362</v>
      </c>
      <c r="C1065" s="202" t="s">
        <v>393</v>
      </c>
      <c r="D1065" s="202" t="s">
        <v>396</v>
      </c>
      <c r="E1065" s="202" t="s">
        <v>397</v>
      </c>
      <c r="F1065" s="204">
        <f t="shared" si="737"/>
        <v>0</v>
      </c>
      <c r="G1065" s="204">
        <f t="shared" si="738"/>
        <v>0</v>
      </c>
      <c r="H1065" s="205">
        <f t="shared" si="739"/>
        <v>0</v>
      </c>
      <c r="I1065" s="124">
        <v>4</v>
      </c>
      <c r="J1065" s="124"/>
      <c r="K1065" s="124"/>
      <c r="L1065" s="124"/>
      <c r="M1065" s="124"/>
      <c r="N1065" s="124"/>
      <c r="O1065" s="179" t="s">
        <v>41</v>
      </c>
      <c r="P1065" s="126" t="s">
        <v>21</v>
      </c>
      <c r="Q1065" s="127">
        <f>+Q1066+Q1067</f>
        <v>0</v>
      </c>
      <c r="R1065" s="127">
        <f t="shared" ref="R1065:AB1065" si="750">+R1066+R1067</f>
        <v>0</v>
      </c>
      <c r="S1065" s="127">
        <f t="shared" si="750"/>
        <v>0</v>
      </c>
      <c r="T1065" s="127">
        <f t="shared" si="750"/>
        <v>0</v>
      </c>
      <c r="U1065" s="127">
        <f t="shared" si="750"/>
        <v>0</v>
      </c>
      <c r="V1065" s="127">
        <f t="shared" si="750"/>
        <v>0</v>
      </c>
      <c r="W1065" s="127">
        <f t="shared" si="750"/>
        <v>0</v>
      </c>
      <c r="X1065" s="127">
        <f t="shared" si="750"/>
        <v>0</v>
      </c>
      <c r="Y1065" s="127">
        <f t="shared" si="750"/>
        <v>0</v>
      </c>
      <c r="Z1065" s="243">
        <f t="shared" si="750"/>
        <v>0</v>
      </c>
      <c r="AA1065" s="243">
        <f t="shared" si="750"/>
        <v>0</v>
      </c>
      <c r="AB1065" s="127">
        <f t="shared" si="750"/>
        <v>0</v>
      </c>
      <c r="AC1065" s="127">
        <f t="shared" ref="AC1065:AD1065" si="751">+AC1066+AC1067</f>
        <v>0</v>
      </c>
      <c r="AD1065" s="127">
        <f t="shared" si="751"/>
        <v>0</v>
      </c>
    </row>
    <row r="1066" spans="1:30" s="191" customFormat="1" ht="20.25" hidden="1" customHeight="1" x14ac:dyDescent="0.25">
      <c r="A1066" s="187" t="s">
        <v>351</v>
      </c>
      <c r="B1066" s="202" t="s">
        <v>362</v>
      </c>
      <c r="C1066" s="202" t="s">
        <v>393</v>
      </c>
      <c r="D1066" s="202" t="s">
        <v>396</v>
      </c>
      <c r="E1066" s="202" t="s">
        <v>397</v>
      </c>
      <c r="F1066" s="204">
        <f t="shared" si="737"/>
        <v>0</v>
      </c>
      <c r="G1066" s="204">
        <f t="shared" si="738"/>
        <v>0</v>
      </c>
      <c r="H1066" s="205">
        <f t="shared" si="739"/>
        <v>0</v>
      </c>
      <c r="I1066" s="125"/>
      <c r="J1066" s="125">
        <v>41</v>
      </c>
      <c r="K1066" s="125"/>
      <c r="L1066" s="125"/>
      <c r="M1066" s="125"/>
      <c r="N1066" s="125"/>
      <c r="O1066" s="179" t="s">
        <v>41</v>
      </c>
      <c r="P1066" s="189" t="s">
        <v>11</v>
      </c>
      <c r="Q1066" s="190">
        <v>0</v>
      </c>
      <c r="R1066" s="190">
        <v>0</v>
      </c>
      <c r="S1066" s="190">
        <v>0</v>
      </c>
      <c r="T1066" s="190">
        <v>0</v>
      </c>
      <c r="U1066" s="190">
        <v>0</v>
      </c>
      <c r="V1066" s="190">
        <v>0</v>
      </c>
      <c r="W1066" s="190">
        <v>0</v>
      </c>
      <c r="X1066" s="190">
        <v>0</v>
      </c>
      <c r="Y1066" s="190">
        <v>0</v>
      </c>
      <c r="Z1066" s="244">
        <v>0</v>
      </c>
      <c r="AA1066" s="244">
        <v>0</v>
      </c>
      <c r="AB1066" s="190">
        <v>0</v>
      </c>
      <c r="AC1066" s="190">
        <v>0</v>
      </c>
      <c r="AD1066" s="190">
        <v>0</v>
      </c>
    </row>
    <row r="1067" spans="1:30" s="191" customFormat="1" ht="20.25" hidden="1" customHeight="1" x14ac:dyDescent="0.25">
      <c r="A1067" s="187" t="s">
        <v>351</v>
      </c>
      <c r="B1067" s="202" t="s">
        <v>362</v>
      </c>
      <c r="C1067" s="202" t="s">
        <v>393</v>
      </c>
      <c r="D1067" s="202" t="s">
        <v>396</v>
      </c>
      <c r="E1067" s="202" t="s">
        <v>397</v>
      </c>
      <c r="F1067" s="204">
        <f t="shared" si="737"/>
        <v>0</v>
      </c>
      <c r="G1067" s="204">
        <f t="shared" si="738"/>
        <v>0</v>
      </c>
      <c r="H1067" s="205">
        <f t="shared" si="739"/>
        <v>0</v>
      </c>
      <c r="I1067" s="125"/>
      <c r="J1067" s="125">
        <v>42</v>
      </c>
      <c r="K1067" s="125"/>
      <c r="L1067" s="125"/>
      <c r="M1067" s="125"/>
      <c r="N1067" s="125"/>
      <c r="O1067" s="179" t="s">
        <v>41</v>
      </c>
      <c r="P1067" s="189" t="s">
        <v>12</v>
      </c>
      <c r="Q1067" s="190">
        <v>0</v>
      </c>
      <c r="R1067" s="190">
        <v>0</v>
      </c>
      <c r="S1067" s="190">
        <v>0</v>
      </c>
      <c r="T1067" s="190">
        <v>0</v>
      </c>
      <c r="U1067" s="190">
        <v>0</v>
      </c>
      <c r="V1067" s="190">
        <v>0</v>
      </c>
      <c r="W1067" s="190">
        <v>0</v>
      </c>
      <c r="X1067" s="190">
        <v>0</v>
      </c>
      <c r="Y1067" s="190">
        <v>0</v>
      </c>
      <c r="Z1067" s="244">
        <v>0</v>
      </c>
      <c r="AA1067" s="244">
        <v>0</v>
      </c>
      <c r="AB1067" s="190">
        <v>0</v>
      </c>
      <c r="AC1067" s="190">
        <v>0</v>
      </c>
      <c r="AD1067" s="190">
        <v>0</v>
      </c>
    </row>
    <row r="1068" spans="1:30" s="118" customFormat="1" ht="30" customHeight="1" x14ac:dyDescent="0.25">
      <c r="A1068" s="186" t="s">
        <v>352</v>
      </c>
      <c r="B1068" s="202" t="s">
        <v>362</v>
      </c>
      <c r="C1068" s="202" t="s">
        <v>393</v>
      </c>
      <c r="D1068" s="202" t="s">
        <v>396</v>
      </c>
      <c r="E1068" s="202" t="s">
        <v>397</v>
      </c>
      <c r="F1068" s="204">
        <f t="shared" si="737"/>
        <v>11000</v>
      </c>
      <c r="G1068" s="204">
        <f t="shared" si="738"/>
        <v>0</v>
      </c>
      <c r="H1068" s="205">
        <f t="shared" si="739"/>
        <v>27500</v>
      </c>
      <c r="I1068" s="321" t="s">
        <v>116</v>
      </c>
      <c r="J1068" s="322"/>
      <c r="K1068" s="322"/>
      <c r="L1068" s="322"/>
      <c r="M1068" s="322"/>
      <c r="N1068" s="322"/>
      <c r="O1068" s="323"/>
      <c r="P1068" s="115" t="s">
        <v>323</v>
      </c>
      <c r="Q1068" s="116">
        <f>+Q1069</f>
        <v>5500</v>
      </c>
      <c r="R1068" s="116">
        <f t="shared" ref="R1068:AD1069" si="752">+R1069</f>
        <v>0</v>
      </c>
      <c r="S1068" s="116">
        <f t="shared" si="752"/>
        <v>5500</v>
      </c>
      <c r="T1068" s="116">
        <f t="shared" si="752"/>
        <v>0</v>
      </c>
      <c r="U1068" s="116">
        <f t="shared" si="752"/>
        <v>0</v>
      </c>
      <c r="V1068" s="116">
        <f t="shared" si="752"/>
        <v>0</v>
      </c>
      <c r="W1068" s="116">
        <f t="shared" si="752"/>
        <v>0</v>
      </c>
      <c r="X1068" s="116">
        <f t="shared" si="752"/>
        <v>0</v>
      </c>
      <c r="Y1068" s="116">
        <f t="shared" si="752"/>
        <v>0</v>
      </c>
      <c r="Z1068" s="116">
        <f t="shared" si="752"/>
        <v>5500</v>
      </c>
      <c r="AA1068" s="116">
        <f t="shared" si="752"/>
        <v>5500</v>
      </c>
      <c r="AB1068" s="116">
        <f>+AB1070</f>
        <v>5500</v>
      </c>
      <c r="AC1068" s="116">
        <f>+AC1070</f>
        <v>5500</v>
      </c>
      <c r="AD1068" s="116">
        <f>+AD1070</f>
        <v>5500</v>
      </c>
    </row>
    <row r="1069" spans="1:30" s="197" customFormat="1" ht="21.75" customHeight="1" x14ac:dyDescent="0.25">
      <c r="A1069" s="192" t="s">
        <v>352</v>
      </c>
      <c r="B1069" s="192"/>
      <c r="C1069" s="202" t="s">
        <v>393</v>
      </c>
      <c r="D1069" s="202" t="s">
        <v>396</v>
      </c>
      <c r="E1069" s="202" t="s">
        <v>397</v>
      </c>
      <c r="F1069" s="204">
        <f t="shared" si="737"/>
        <v>11000</v>
      </c>
      <c r="G1069" s="204">
        <f t="shared" si="738"/>
        <v>0</v>
      </c>
      <c r="H1069" s="205">
        <f t="shared" si="739"/>
        <v>27500</v>
      </c>
      <c r="I1069" s="193"/>
      <c r="J1069" s="193"/>
      <c r="K1069" s="193"/>
      <c r="L1069" s="193"/>
      <c r="M1069" s="193"/>
      <c r="N1069" s="193">
        <f>+O1069</f>
        <v>311</v>
      </c>
      <c r="O1069" s="194">
        <v>311</v>
      </c>
      <c r="P1069" s="195" t="s">
        <v>20</v>
      </c>
      <c r="Q1069" s="196">
        <f>+Q1070</f>
        <v>5500</v>
      </c>
      <c r="R1069" s="196">
        <f t="shared" si="752"/>
        <v>0</v>
      </c>
      <c r="S1069" s="196">
        <f t="shared" si="752"/>
        <v>5500</v>
      </c>
      <c r="T1069" s="196">
        <f t="shared" si="752"/>
        <v>0</v>
      </c>
      <c r="U1069" s="196">
        <f t="shared" si="752"/>
        <v>0</v>
      </c>
      <c r="V1069" s="196">
        <f t="shared" si="752"/>
        <v>0</v>
      </c>
      <c r="W1069" s="196">
        <f t="shared" si="752"/>
        <v>0</v>
      </c>
      <c r="X1069" s="196">
        <f t="shared" si="752"/>
        <v>0</v>
      </c>
      <c r="Y1069" s="196">
        <f t="shared" si="752"/>
        <v>0</v>
      </c>
      <c r="Z1069" s="196">
        <f t="shared" si="752"/>
        <v>5500</v>
      </c>
      <c r="AA1069" s="196">
        <f t="shared" si="752"/>
        <v>5500</v>
      </c>
      <c r="AB1069" s="196">
        <f t="shared" si="752"/>
        <v>5500</v>
      </c>
      <c r="AC1069" s="196">
        <f t="shared" si="752"/>
        <v>5500</v>
      </c>
      <c r="AD1069" s="196">
        <f t="shared" si="752"/>
        <v>5500</v>
      </c>
    </row>
    <row r="1070" spans="1:30" s="118" customFormat="1" ht="20.25" customHeight="1" x14ac:dyDescent="0.25">
      <c r="A1070" s="186" t="s">
        <v>352</v>
      </c>
      <c r="B1070" s="202" t="s">
        <v>362</v>
      </c>
      <c r="C1070" s="202" t="s">
        <v>393</v>
      </c>
      <c r="D1070" s="202" t="s">
        <v>396</v>
      </c>
      <c r="E1070" s="202" t="s">
        <v>397</v>
      </c>
      <c r="F1070" s="204">
        <f t="shared" si="737"/>
        <v>11000</v>
      </c>
      <c r="G1070" s="204">
        <f t="shared" si="738"/>
        <v>0</v>
      </c>
      <c r="H1070" s="205">
        <f t="shared" si="739"/>
        <v>27500</v>
      </c>
      <c r="I1070" s="124">
        <v>3</v>
      </c>
      <c r="J1070" s="124"/>
      <c r="K1070" s="124"/>
      <c r="L1070" s="124"/>
      <c r="M1070" s="124"/>
      <c r="N1070" s="124"/>
      <c r="O1070" s="12">
        <v>311</v>
      </c>
      <c r="P1070" s="126" t="s">
        <v>18</v>
      </c>
      <c r="Q1070" s="127">
        <f>+Q1071+Q1103</f>
        <v>5500</v>
      </c>
      <c r="R1070" s="127">
        <f t="shared" ref="R1070:S1070" si="753">+R1071+R1103</f>
        <v>0</v>
      </c>
      <c r="S1070" s="127">
        <f t="shared" si="753"/>
        <v>5500</v>
      </c>
      <c r="T1070" s="127">
        <f t="shared" ref="T1070:AB1070" si="754">+T1071+T1103</f>
        <v>0</v>
      </c>
      <c r="U1070" s="127">
        <f t="shared" si="754"/>
        <v>0</v>
      </c>
      <c r="V1070" s="127">
        <f t="shared" si="754"/>
        <v>0</v>
      </c>
      <c r="W1070" s="127">
        <f t="shared" si="754"/>
        <v>0</v>
      </c>
      <c r="X1070" s="127">
        <f t="shared" si="754"/>
        <v>0</v>
      </c>
      <c r="Y1070" s="127">
        <f t="shared" si="754"/>
        <v>0</v>
      </c>
      <c r="Z1070" s="127">
        <f t="shared" si="754"/>
        <v>5500</v>
      </c>
      <c r="AA1070" s="127">
        <f t="shared" si="754"/>
        <v>5500</v>
      </c>
      <c r="AB1070" s="127">
        <f t="shared" si="754"/>
        <v>5500</v>
      </c>
      <c r="AC1070" s="127">
        <f t="shared" ref="AC1070:AD1070" si="755">+AC1071+AC1103</f>
        <v>5500</v>
      </c>
      <c r="AD1070" s="127">
        <f t="shared" si="755"/>
        <v>5500</v>
      </c>
    </row>
    <row r="1071" spans="1:30" s="191" customFormat="1" ht="20.25" customHeight="1" x14ac:dyDescent="0.25">
      <c r="A1071" s="187" t="s">
        <v>352</v>
      </c>
      <c r="B1071" s="202" t="s">
        <v>362</v>
      </c>
      <c r="C1071" s="202" t="s">
        <v>393</v>
      </c>
      <c r="D1071" s="202" t="s">
        <v>396</v>
      </c>
      <c r="E1071" s="202" t="s">
        <v>397</v>
      </c>
      <c r="F1071" s="204">
        <f t="shared" si="737"/>
        <v>6740</v>
      </c>
      <c r="G1071" s="204">
        <f t="shared" si="738"/>
        <v>0</v>
      </c>
      <c r="H1071" s="205">
        <f t="shared" si="739"/>
        <v>15740</v>
      </c>
      <c r="I1071" s="125"/>
      <c r="J1071" s="125">
        <v>31</v>
      </c>
      <c r="K1071" s="125"/>
      <c r="L1071" s="125"/>
      <c r="M1071" s="125"/>
      <c r="N1071" s="125"/>
      <c r="O1071" s="179" t="s">
        <v>41</v>
      </c>
      <c r="P1071" s="189" t="s">
        <v>6</v>
      </c>
      <c r="Q1071" s="190">
        <f>Q1072+Q1094+Q1082</f>
        <v>3370</v>
      </c>
      <c r="R1071" s="190">
        <f t="shared" ref="R1071:AB1071" si="756">R1072+R1094+R1082</f>
        <v>0</v>
      </c>
      <c r="S1071" s="190">
        <f t="shared" si="756"/>
        <v>3370</v>
      </c>
      <c r="T1071" s="190">
        <f t="shared" si="756"/>
        <v>0</v>
      </c>
      <c r="U1071" s="190">
        <f t="shared" si="756"/>
        <v>0</v>
      </c>
      <c r="V1071" s="190">
        <f t="shared" si="756"/>
        <v>0</v>
      </c>
      <c r="W1071" s="190">
        <f t="shared" si="756"/>
        <v>0</v>
      </c>
      <c r="X1071" s="190">
        <f t="shared" si="756"/>
        <v>0</v>
      </c>
      <c r="Y1071" s="190">
        <f t="shared" si="756"/>
        <v>0</v>
      </c>
      <c r="Z1071" s="190">
        <f t="shared" si="756"/>
        <v>3370</v>
      </c>
      <c r="AA1071" s="190">
        <f t="shared" si="756"/>
        <v>3370</v>
      </c>
      <c r="AB1071" s="190">
        <f t="shared" si="756"/>
        <v>3000</v>
      </c>
      <c r="AC1071" s="190">
        <v>3000</v>
      </c>
      <c r="AD1071" s="190">
        <v>3000</v>
      </c>
    </row>
    <row r="1072" spans="1:30" s="218" customFormat="1" ht="20.25" hidden="1" customHeight="1" x14ac:dyDescent="0.25">
      <c r="A1072" s="192" t="s">
        <v>352</v>
      </c>
      <c r="B1072" s="192"/>
      <c r="C1072" s="219" t="s">
        <v>393</v>
      </c>
      <c r="D1072" s="219" t="s">
        <v>396</v>
      </c>
      <c r="E1072" s="219" t="s">
        <v>397</v>
      </c>
      <c r="F1072" s="211">
        <f t="shared" si="737"/>
        <v>5740</v>
      </c>
      <c r="G1072" s="211">
        <f t="shared" si="738"/>
        <v>0</v>
      </c>
      <c r="H1072" s="212">
        <f t="shared" si="739"/>
        <v>8260</v>
      </c>
      <c r="I1072" s="213"/>
      <c r="J1072" s="214"/>
      <c r="K1072" s="214">
        <v>311</v>
      </c>
      <c r="L1072" s="214"/>
      <c r="M1072" s="214"/>
      <c r="N1072" s="215"/>
      <c r="O1072" s="220" t="s">
        <v>41</v>
      </c>
      <c r="P1072" s="216" t="s">
        <v>128</v>
      </c>
      <c r="Q1072" s="217">
        <f>Q1073+Q1076+Q1079</f>
        <v>2870</v>
      </c>
      <c r="R1072" s="217">
        <f>R1073+R1076+R1079</f>
        <v>0</v>
      </c>
      <c r="S1072" s="217">
        <f>S1073+S1076+S1079</f>
        <v>2870</v>
      </c>
      <c r="T1072" s="217">
        <f t="shared" ref="T1072:AB1072" si="757">T1073+T1076+T1079</f>
        <v>0</v>
      </c>
      <c r="U1072" s="217">
        <f t="shared" si="757"/>
        <v>0</v>
      </c>
      <c r="V1072" s="217">
        <f t="shared" si="757"/>
        <v>0</v>
      </c>
      <c r="W1072" s="217">
        <f t="shared" si="757"/>
        <v>0</v>
      </c>
      <c r="X1072" s="217">
        <f t="shared" si="757"/>
        <v>0</v>
      </c>
      <c r="Y1072" s="217">
        <f t="shared" si="757"/>
        <v>0</v>
      </c>
      <c r="Z1072" s="217">
        <f t="shared" si="757"/>
        <v>2870</v>
      </c>
      <c r="AA1072" s="217">
        <f t="shared" si="757"/>
        <v>2790</v>
      </c>
      <c r="AB1072" s="217">
        <f t="shared" si="757"/>
        <v>2600</v>
      </c>
      <c r="AC1072" s="217"/>
      <c r="AD1072" s="217"/>
    </row>
    <row r="1073" spans="1:30" s="118" customFormat="1" ht="20.25" hidden="1" customHeight="1" x14ac:dyDescent="0.25">
      <c r="A1073" s="186" t="s">
        <v>352</v>
      </c>
      <c r="B1073" s="186"/>
      <c r="C1073" s="186"/>
      <c r="D1073" s="202" t="s">
        <v>396</v>
      </c>
      <c r="E1073" s="202" t="s">
        <v>397</v>
      </c>
      <c r="F1073" s="204">
        <f t="shared" si="737"/>
        <v>5660</v>
      </c>
      <c r="G1073" s="204">
        <f t="shared" si="738"/>
        <v>0</v>
      </c>
      <c r="H1073" s="205">
        <f t="shared" si="739"/>
        <v>8220</v>
      </c>
      <c r="I1073" s="128"/>
      <c r="J1073" s="135"/>
      <c r="K1073" s="135"/>
      <c r="L1073" s="135">
        <v>3111</v>
      </c>
      <c r="M1073" s="135"/>
      <c r="N1073" s="136"/>
      <c r="O1073" s="12" t="s">
        <v>41</v>
      </c>
      <c r="P1073" s="131" t="s">
        <v>129</v>
      </c>
      <c r="Q1073" s="137">
        <f t="shared" ref="Q1073:AB1074" si="758">Q1074</f>
        <v>2830</v>
      </c>
      <c r="R1073" s="137">
        <f t="shared" si="758"/>
        <v>0</v>
      </c>
      <c r="S1073" s="137">
        <f t="shared" si="758"/>
        <v>2830</v>
      </c>
      <c r="T1073" s="137">
        <f t="shared" si="758"/>
        <v>0</v>
      </c>
      <c r="U1073" s="137">
        <f t="shared" si="758"/>
        <v>0</v>
      </c>
      <c r="V1073" s="137">
        <f t="shared" si="758"/>
        <v>0</v>
      </c>
      <c r="W1073" s="137">
        <f t="shared" si="758"/>
        <v>0</v>
      </c>
      <c r="X1073" s="137">
        <f t="shared" si="758"/>
        <v>0</v>
      </c>
      <c r="Y1073" s="137">
        <f t="shared" si="758"/>
        <v>0</v>
      </c>
      <c r="Z1073" s="137">
        <f t="shared" si="758"/>
        <v>2830</v>
      </c>
      <c r="AA1073" s="137">
        <f t="shared" si="758"/>
        <v>2790</v>
      </c>
      <c r="AB1073" s="137">
        <f t="shared" si="758"/>
        <v>2600</v>
      </c>
      <c r="AC1073" s="137"/>
      <c r="AD1073" s="137"/>
    </row>
    <row r="1074" spans="1:30" s="118" customFormat="1" ht="20.25" hidden="1" customHeight="1" x14ac:dyDescent="0.25">
      <c r="A1074" s="187" t="s">
        <v>352</v>
      </c>
      <c r="B1074" s="187"/>
      <c r="C1074" s="187"/>
      <c r="D1074" s="187"/>
      <c r="E1074" s="202" t="s">
        <v>397</v>
      </c>
      <c r="F1074" s="204">
        <f t="shared" si="737"/>
        <v>5660</v>
      </c>
      <c r="G1074" s="204">
        <f t="shared" si="738"/>
        <v>0</v>
      </c>
      <c r="H1074" s="205">
        <f t="shared" si="739"/>
        <v>8220</v>
      </c>
      <c r="I1074" s="128"/>
      <c r="J1074" s="135"/>
      <c r="K1074" s="135"/>
      <c r="L1074" s="135"/>
      <c r="M1074" s="198">
        <v>31111</v>
      </c>
      <c r="N1074" s="199"/>
      <c r="O1074" s="200" t="s">
        <v>41</v>
      </c>
      <c r="P1074" s="199" t="s">
        <v>130</v>
      </c>
      <c r="Q1074" s="201">
        <f t="shared" si="758"/>
        <v>2830</v>
      </c>
      <c r="R1074" s="201">
        <f t="shared" si="758"/>
        <v>0</v>
      </c>
      <c r="S1074" s="201">
        <f t="shared" si="758"/>
        <v>2830</v>
      </c>
      <c r="T1074" s="201">
        <f t="shared" si="758"/>
        <v>0</v>
      </c>
      <c r="U1074" s="201">
        <f t="shared" si="758"/>
        <v>0</v>
      </c>
      <c r="V1074" s="201">
        <f t="shared" si="758"/>
        <v>0</v>
      </c>
      <c r="W1074" s="201">
        <f t="shared" si="758"/>
        <v>0</v>
      </c>
      <c r="X1074" s="201">
        <f t="shared" si="758"/>
        <v>0</v>
      </c>
      <c r="Y1074" s="201">
        <f t="shared" si="758"/>
        <v>0</v>
      </c>
      <c r="Z1074" s="201">
        <f t="shared" si="758"/>
        <v>2830</v>
      </c>
      <c r="AA1074" s="201">
        <f t="shared" si="758"/>
        <v>2790</v>
      </c>
      <c r="AB1074" s="201">
        <f t="shared" si="758"/>
        <v>2600</v>
      </c>
      <c r="AC1074" s="201"/>
      <c r="AD1074" s="201"/>
    </row>
    <row r="1075" spans="1:30" s="118" customFormat="1" ht="20.25" hidden="1" customHeight="1" x14ac:dyDescent="0.25">
      <c r="A1075" s="186" t="s">
        <v>352</v>
      </c>
      <c r="B1075" s="186"/>
      <c r="C1075" s="186"/>
      <c r="D1075" s="186"/>
      <c r="E1075" s="186"/>
      <c r="F1075" s="204">
        <f t="shared" si="737"/>
        <v>5660</v>
      </c>
      <c r="G1075" s="204">
        <f t="shared" si="738"/>
        <v>0</v>
      </c>
      <c r="H1075" s="205">
        <f t="shared" si="739"/>
        <v>8220</v>
      </c>
      <c r="I1075" s="128"/>
      <c r="J1075" s="135"/>
      <c r="K1075" s="135"/>
      <c r="L1075" s="135"/>
      <c r="M1075" s="11"/>
      <c r="N1075" s="175">
        <v>311110</v>
      </c>
      <c r="O1075" s="176" t="s">
        <v>41</v>
      </c>
      <c r="P1075" s="177" t="s">
        <v>305</v>
      </c>
      <c r="Q1075" s="178">
        <v>2830</v>
      </c>
      <c r="R1075" s="178">
        <f>S1075-Q1075</f>
        <v>0</v>
      </c>
      <c r="S1075" s="178">
        <v>2830</v>
      </c>
      <c r="T1075" s="178"/>
      <c r="U1075" s="178"/>
      <c r="V1075" s="178"/>
      <c r="W1075" s="178"/>
      <c r="X1075" s="178"/>
      <c r="Y1075" s="178"/>
      <c r="Z1075" s="178">
        <v>2830</v>
      </c>
      <c r="AA1075" s="178">
        <v>2790</v>
      </c>
      <c r="AB1075" s="178">
        <v>2600</v>
      </c>
      <c r="AC1075" s="178"/>
      <c r="AD1075" s="178"/>
    </row>
    <row r="1076" spans="1:30" s="118" customFormat="1" ht="20.25" hidden="1" customHeight="1" x14ac:dyDescent="0.25">
      <c r="A1076" s="186" t="s">
        <v>352</v>
      </c>
      <c r="B1076" s="186"/>
      <c r="C1076" s="186"/>
      <c r="D1076" s="202" t="s">
        <v>396</v>
      </c>
      <c r="E1076" s="202" t="s">
        <v>397</v>
      </c>
      <c r="F1076" s="204">
        <f t="shared" si="737"/>
        <v>0</v>
      </c>
      <c r="G1076" s="204">
        <f t="shared" si="738"/>
        <v>0</v>
      </c>
      <c r="H1076" s="205">
        <f t="shared" si="739"/>
        <v>0</v>
      </c>
      <c r="I1076" s="128"/>
      <c r="J1076" s="135"/>
      <c r="K1076" s="135"/>
      <c r="L1076" s="135">
        <v>3113</v>
      </c>
      <c r="M1076" s="135"/>
      <c r="N1076" s="136"/>
      <c r="O1076" s="12" t="s">
        <v>41</v>
      </c>
      <c r="P1076" s="131" t="s">
        <v>137</v>
      </c>
      <c r="Q1076" s="137">
        <f t="shared" ref="Q1076:AB1077" si="759">Q1077</f>
        <v>0</v>
      </c>
      <c r="R1076" s="137">
        <f t="shared" si="759"/>
        <v>0</v>
      </c>
      <c r="S1076" s="137">
        <f t="shared" si="759"/>
        <v>0</v>
      </c>
      <c r="T1076" s="137">
        <f t="shared" si="759"/>
        <v>0</v>
      </c>
      <c r="U1076" s="137">
        <f t="shared" si="759"/>
        <v>0</v>
      </c>
      <c r="V1076" s="137">
        <f t="shared" si="759"/>
        <v>0</v>
      </c>
      <c r="W1076" s="137">
        <f t="shared" si="759"/>
        <v>0</v>
      </c>
      <c r="X1076" s="137">
        <f t="shared" si="759"/>
        <v>0</v>
      </c>
      <c r="Y1076" s="137">
        <f t="shared" si="759"/>
        <v>0</v>
      </c>
      <c r="Z1076" s="137">
        <f t="shared" si="759"/>
        <v>0</v>
      </c>
      <c r="AA1076" s="137">
        <f t="shared" si="759"/>
        <v>0</v>
      </c>
      <c r="AB1076" s="137">
        <f t="shared" si="759"/>
        <v>0</v>
      </c>
      <c r="AC1076" s="137"/>
      <c r="AD1076" s="137"/>
    </row>
    <row r="1077" spans="1:30" s="118" customFormat="1" ht="20.25" hidden="1" customHeight="1" x14ac:dyDescent="0.25">
      <c r="A1077" s="187" t="s">
        <v>352</v>
      </c>
      <c r="B1077" s="187"/>
      <c r="C1077" s="187"/>
      <c r="D1077" s="187"/>
      <c r="E1077" s="202" t="s">
        <v>397</v>
      </c>
      <c r="F1077" s="204">
        <f t="shared" si="737"/>
        <v>0</v>
      </c>
      <c r="G1077" s="204">
        <f t="shared" si="738"/>
        <v>0</v>
      </c>
      <c r="H1077" s="205">
        <f t="shared" si="739"/>
        <v>0</v>
      </c>
      <c r="I1077" s="128"/>
      <c r="J1077" s="135"/>
      <c r="K1077" s="135"/>
      <c r="L1077" s="135"/>
      <c r="M1077" s="198">
        <v>31131</v>
      </c>
      <c r="N1077" s="199"/>
      <c r="O1077" s="200" t="s">
        <v>41</v>
      </c>
      <c r="P1077" s="199" t="s">
        <v>137</v>
      </c>
      <c r="Q1077" s="201">
        <f t="shared" si="759"/>
        <v>0</v>
      </c>
      <c r="R1077" s="201">
        <f t="shared" si="759"/>
        <v>0</v>
      </c>
      <c r="S1077" s="201">
        <f t="shared" si="759"/>
        <v>0</v>
      </c>
      <c r="T1077" s="201">
        <f t="shared" si="759"/>
        <v>0</v>
      </c>
      <c r="U1077" s="201">
        <f t="shared" si="759"/>
        <v>0</v>
      </c>
      <c r="V1077" s="201">
        <f t="shared" si="759"/>
        <v>0</v>
      </c>
      <c r="W1077" s="201">
        <f t="shared" si="759"/>
        <v>0</v>
      </c>
      <c r="X1077" s="201">
        <f t="shared" si="759"/>
        <v>0</v>
      </c>
      <c r="Y1077" s="201">
        <f t="shared" si="759"/>
        <v>0</v>
      </c>
      <c r="Z1077" s="201">
        <f t="shared" si="759"/>
        <v>0</v>
      </c>
      <c r="AA1077" s="201">
        <f t="shared" si="759"/>
        <v>0</v>
      </c>
      <c r="AB1077" s="201">
        <f t="shared" si="759"/>
        <v>0</v>
      </c>
      <c r="AC1077" s="201"/>
      <c r="AD1077" s="201"/>
    </row>
    <row r="1078" spans="1:30" s="118" customFormat="1" ht="20.25" hidden="1" customHeight="1" x14ac:dyDescent="0.25">
      <c r="A1078" s="186" t="s">
        <v>352</v>
      </c>
      <c r="B1078" s="186"/>
      <c r="C1078" s="186"/>
      <c r="D1078" s="186"/>
      <c r="E1078" s="186"/>
      <c r="F1078" s="204">
        <f t="shared" si="737"/>
        <v>0</v>
      </c>
      <c r="G1078" s="204">
        <f t="shared" si="738"/>
        <v>0</v>
      </c>
      <c r="H1078" s="205">
        <f t="shared" si="739"/>
        <v>0</v>
      </c>
      <c r="I1078" s="128"/>
      <c r="J1078" s="135"/>
      <c r="K1078" s="135"/>
      <c r="L1078" s="135"/>
      <c r="M1078" s="11"/>
      <c r="N1078" s="175">
        <v>311310</v>
      </c>
      <c r="O1078" s="176" t="s">
        <v>41</v>
      </c>
      <c r="P1078" s="177" t="s">
        <v>137</v>
      </c>
      <c r="Q1078" s="178">
        <v>0</v>
      </c>
      <c r="R1078" s="178">
        <f>S1078-Q1078</f>
        <v>0</v>
      </c>
      <c r="S1078" s="178">
        <v>0</v>
      </c>
      <c r="T1078" s="178"/>
      <c r="U1078" s="178"/>
      <c r="V1078" s="178"/>
      <c r="W1078" s="178"/>
      <c r="X1078" s="178"/>
      <c r="Y1078" s="178"/>
      <c r="Z1078" s="178"/>
      <c r="AA1078" s="178">
        <f>+Q1078</f>
        <v>0</v>
      </c>
      <c r="AB1078" s="178">
        <v>0</v>
      </c>
      <c r="AC1078" s="178"/>
      <c r="AD1078" s="178"/>
    </row>
    <row r="1079" spans="1:30" s="118" customFormat="1" ht="20.25" hidden="1" customHeight="1" x14ac:dyDescent="0.25">
      <c r="A1079" s="186" t="s">
        <v>352</v>
      </c>
      <c r="B1079" s="186"/>
      <c r="C1079" s="186"/>
      <c r="D1079" s="202" t="s">
        <v>396</v>
      </c>
      <c r="E1079" s="202" t="s">
        <v>397</v>
      </c>
      <c r="F1079" s="204">
        <f t="shared" si="737"/>
        <v>80</v>
      </c>
      <c r="G1079" s="204">
        <f t="shared" si="738"/>
        <v>0</v>
      </c>
      <c r="H1079" s="205">
        <f t="shared" si="739"/>
        <v>40</v>
      </c>
      <c r="I1079" s="128"/>
      <c r="J1079" s="135"/>
      <c r="K1079" s="135"/>
      <c r="L1079" s="135">
        <v>3114</v>
      </c>
      <c r="M1079" s="135"/>
      <c r="N1079" s="136"/>
      <c r="O1079" s="12" t="s">
        <v>41</v>
      </c>
      <c r="P1079" s="131" t="s">
        <v>309</v>
      </c>
      <c r="Q1079" s="137">
        <f t="shared" ref="Q1079:AB1080" si="760">Q1080</f>
        <v>40</v>
      </c>
      <c r="R1079" s="137">
        <f t="shared" si="760"/>
        <v>0</v>
      </c>
      <c r="S1079" s="137">
        <f t="shared" si="760"/>
        <v>40</v>
      </c>
      <c r="T1079" s="137">
        <f t="shared" si="760"/>
        <v>0</v>
      </c>
      <c r="U1079" s="137">
        <f t="shared" si="760"/>
        <v>0</v>
      </c>
      <c r="V1079" s="137">
        <f t="shared" si="760"/>
        <v>0</v>
      </c>
      <c r="W1079" s="137">
        <f t="shared" si="760"/>
        <v>0</v>
      </c>
      <c r="X1079" s="137">
        <f t="shared" si="760"/>
        <v>0</v>
      </c>
      <c r="Y1079" s="137">
        <f t="shared" si="760"/>
        <v>0</v>
      </c>
      <c r="Z1079" s="137">
        <f t="shared" si="760"/>
        <v>40</v>
      </c>
      <c r="AA1079" s="137">
        <f t="shared" si="760"/>
        <v>0</v>
      </c>
      <c r="AB1079" s="137">
        <f t="shared" si="760"/>
        <v>0</v>
      </c>
      <c r="AC1079" s="137"/>
      <c r="AD1079" s="137"/>
    </row>
    <row r="1080" spans="1:30" s="118" customFormat="1" ht="20.25" hidden="1" customHeight="1" x14ac:dyDescent="0.25">
      <c r="A1080" s="187" t="s">
        <v>352</v>
      </c>
      <c r="B1080" s="187"/>
      <c r="C1080" s="187"/>
      <c r="D1080" s="187"/>
      <c r="E1080" s="202" t="s">
        <v>397</v>
      </c>
      <c r="F1080" s="204">
        <f t="shared" si="737"/>
        <v>80</v>
      </c>
      <c r="G1080" s="204">
        <f t="shared" si="738"/>
        <v>0</v>
      </c>
      <c r="H1080" s="205">
        <f t="shared" si="739"/>
        <v>40</v>
      </c>
      <c r="I1080" s="128"/>
      <c r="J1080" s="135"/>
      <c r="K1080" s="135"/>
      <c r="L1080" s="135"/>
      <c r="M1080" s="198">
        <v>31141</v>
      </c>
      <c r="N1080" s="199"/>
      <c r="O1080" s="200" t="s">
        <v>41</v>
      </c>
      <c r="P1080" s="199" t="s">
        <v>138</v>
      </c>
      <c r="Q1080" s="201">
        <f t="shared" si="760"/>
        <v>40</v>
      </c>
      <c r="R1080" s="201">
        <f t="shared" si="760"/>
        <v>0</v>
      </c>
      <c r="S1080" s="201">
        <f t="shared" si="760"/>
        <v>40</v>
      </c>
      <c r="T1080" s="201">
        <f t="shared" si="760"/>
        <v>0</v>
      </c>
      <c r="U1080" s="201">
        <f t="shared" si="760"/>
        <v>0</v>
      </c>
      <c r="V1080" s="201">
        <f t="shared" si="760"/>
        <v>0</v>
      </c>
      <c r="W1080" s="201">
        <f t="shared" si="760"/>
        <v>0</v>
      </c>
      <c r="X1080" s="201">
        <f t="shared" si="760"/>
        <v>0</v>
      </c>
      <c r="Y1080" s="201">
        <f t="shared" si="760"/>
        <v>0</v>
      </c>
      <c r="Z1080" s="201">
        <f t="shared" si="760"/>
        <v>40</v>
      </c>
      <c r="AA1080" s="201">
        <f t="shared" si="760"/>
        <v>0</v>
      </c>
      <c r="AB1080" s="201">
        <f t="shared" si="760"/>
        <v>0</v>
      </c>
      <c r="AC1080" s="201"/>
      <c r="AD1080" s="201"/>
    </row>
    <row r="1081" spans="1:30" s="118" customFormat="1" ht="20.25" hidden="1" customHeight="1" x14ac:dyDescent="0.25">
      <c r="A1081" s="186" t="s">
        <v>352</v>
      </c>
      <c r="B1081" s="186"/>
      <c r="C1081" s="186"/>
      <c r="D1081" s="186"/>
      <c r="E1081" s="186"/>
      <c r="F1081" s="204">
        <f t="shared" si="737"/>
        <v>80</v>
      </c>
      <c r="G1081" s="204">
        <f t="shared" si="738"/>
        <v>0</v>
      </c>
      <c r="H1081" s="205">
        <f t="shared" si="739"/>
        <v>40</v>
      </c>
      <c r="I1081" s="128"/>
      <c r="J1081" s="135"/>
      <c r="K1081" s="135"/>
      <c r="L1081" s="135"/>
      <c r="M1081" s="11"/>
      <c r="N1081" s="175">
        <v>311410</v>
      </c>
      <c r="O1081" s="176" t="s">
        <v>41</v>
      </c>
      <c r="P1081" s="177" t="s">
        <v>138</v>
      </c>
      <c r="Q1081" s="178">
        <v>40</v>
      </c>
      <c r="R1081" s="178">
        <f>S1081-Q1081</f>
        <v>0</v>
      </c>
      <c r="S1081" s="178">
        <v>40</v>
      </c>
      <c r="T1081" s="178"/>
      <c r="U1081" s="178"/>
      <c r="V1081" s="178"/>
      <c r="W1081" s="178"/>
      <c r="X1081" s="178"/>
      <c r="Y1081" s="178"/>
      <c r="Z1081" s="178">
        <v>40</v>
      </c>
      <c r="AA1081" s="178">
        <v>0</v>
      </c>
      <c r="AB1081" s="178"/>
      <c r="AC1081" s="178"/>
      <c r="AD1081" s="178"/>
    </row>
    <row r="1082" spans="1:30" s="218" customFormat="1" ht="20.25" hidden="1" customHeight="1" x14ac:dyDescent="0.25">
      <c r="A1082" s="192" t="s">
        <v>352</v>
      </c>
      <c r="B1082" s="192"/>
      <c r="C1082" s="219" t="s">
        <v>393</v>
      </c>
      <c r="D1082" s="219" t="s">
        <v>396</v>
      </c>
      <c r="E1082" s="219" t="s">
        <v>397</v>
      </c>
      <c r="F1082" s="211">
        <f t="shared" si="737"/>
        <v>0</v>
      </c>
      <c r="G1082" s="211">
        <f t="shared" si="738"/>
        <v>0</v>
      </c>
      <c r="H1082" s="212">
        <f t="shared" si="739"/>
        <v>0</v>
      </c>
      <c r="I1082" s="213"/>
      <c r="J1082" s="214"/>
      <c r="K1082" s="214">
        <v>312</v>
      </c>
      <c r="L1082" s="214"/>
      <c r="M1082" s="214"/>
      <c r="N1082" s="215"/>
      <c r="O1082" s="220" t="s">
        <v>41</v>
      </c>
      <c r="P1082" s="216" t="s">
        <v>141</v>
      </c>
      <c r="Q1082" s="217">
        <f>+Q1083</f>
        <v>0</v>
      </c>
      <c r="R1082" s="217">
        <f t="shared" ref="R1082:AB1084" si="761">+R1083</f>
        <v>0</v>
      </c>
      <c r="S1082" s="217">
        <f t="shared" si="761"/>
        <v>0</v>
      </c>
      <c r="T1082" s="217">
        <f t="shared" si="761"/>
        <v>0</v>
      </c>
      <c r="U1082" s="217">
        <f t="shared" si="761"/>
        <v>0</v>
      </c>
      <c r="V1082" s="217">
        <f t="shared" si="761"/>
        <v>0</v>
      </c>
      <c r="W1082" s="217">
        <f t="shared" si="761"/>
        <v>0</v>
      </c>
      <c r="X1082" s="217">
        <f t="shared" si="761"/>
        <v>0</v>
      </c>
      <c r="Y1082" s="217">
        <f t="shared" si="761"/>
        <v>0</v>
      </c>
      <c r="Z1082" s="217">
        <f t="shared" si="761"/>
        <v>0</v>
      </c>
      <c r="AA1082" s="217">
        <f t="shared" si="761"/>
        <v>0</v>
      </c>
      <c r="AB1082" s="217">
        <f t="shared" si="761"/>
        <v>0</v>
      </c>
      <c r="AC1082" s="217"/>
      <c r="AD1082" s="217"/>
    </row>
    <row r="1083" spans="1:30" s="118" customFormat="1" ht="20.25" hidden="1" customHeight="1" x14ac:dyDescent="0.25">
      <c r="A1083" s="186" t="s">
        <v>352</v>
      </c>
      <c r="B1083" s="186"/>
      <c r="C1083" s="186"/>
      <c r="D1083" s="202" t="s">
        <v>396</v>
      </c>
      <c r="E1083" s="202" t="s">
        <v>397</v>
      </c>
      <c r="F1083" s="204">
        <f t="shared" si="737"/>
        <v>0</v>
      </c>
      <c r="G1083" s="204">
        <f t="shared" si="738"/>
        <v>0</v>
      </c>
      <c r="H1083" s="205">
        <f t="shared" si="739"/>
        <v>0</v>
      </c>
      <c r="I1083" s="128"/>
      <c r="J1083" s="135"/>
      <c r="K1083" s="135"/>
      <c r="L1083" s="135">
        <v>3121</v>
      </c>
      <c r="M1083" s="135"/>
      <c r="N1083" s="136"/>
      <c r="O1083" s="12" t="s">
        <v>41</v>
      </c>
      <c r="P1083" s="131" t="s">
        <v>141</v>
      </c>
      <c r="Q1083" s="137">
        <f>+Q1084+Q1086+Q1088+Q1090+Q1092</f>
        <v>0</v>
      </c>
      <c r="R1083" s="137">
        <f t="shared" ref="R1083:AB1083" si="762">+R1084+R1086+R1088+R1090+R1092</f>
        <v>0</v>
      </c>
      <c r="S1083" s="137">
        <f t="shared" si="762"/>
        <v>0</v>
      </c>
      <c r="T1083" s="137">
        <f t="shared" si="762"/>
        <v>0</v>
      </c>
      <c r="U1083" s="137">
        <f t="shared" si="762"/>
        <v>0</v>
      </c>
      <c r="V1083" s="137">
        <f t="shared" si="762"/>
        <v>0</v>
      </c>
      <c r="W1083" s="137">
        <f t="shared" si="762"/>
        <v>0</v>
      </c>
      <c r="X1083" s="137">
        <f t="shared" si="762"/>
        <v>0</v>
      </c>
      <c r="Y1083" s="137">
        <f t="shared" si="762"/>
        <v>0</v>
      </c>
      <c r="Z1083" s="137">
        <f t="shared" si="762"/>
        <v>0</v>
      </c>
      <c r="AA1083" s="137">
        <f t="shared" si="762"/>
        <v>0</v>
      </c>
      <c r="AB1083" s="137">
        <f t="shared" si="762"/>
        <v>0</v>
      </c>
      <c r="AC1083" s="137"/>
      <c r="AD1083" s="137"/>
    </row>
    <row r="1084" spans="1:30" s="118" customFormat="1" ht="20.25" hidden="1" customHeight="1" x14ac:dyDescent="0.25">
      <c r="A1084" s="187" t="s">
        <v>352</v>
      </c>
      <c r="B1084" s="187"/>
      <c r="C1084" s="187"/>
      <c r="D1084" s="187"/>
      <c r="E1084" s="202" t="s">
        <v>397</v>
      </c>
      <c r="F1084" s="204">
        <f t="shared" si="737"/>
        <v>0</v>
      </c>
      <c r="G1084" s="204">
        <f t="shared" si="738"/>
        <v>0</v>
      </c>
      <c r="H1084" s="205">
        <f t="shared" si="739"/>
        <v>0</v>
      </c>
      <c r="I1084" s="128"/>
      <c r="J1084" s="135"/>
      <c r="K1084" s="135"/>
      <c r="L1084" s="135"/>
      <c r="M1084" s="198">
        <v>31212</v>
      </c>
      <c r="N1084" s="199"/>
      <c r="O1084" s="200" t="s">
        <v>41</v>
      </c>
      <c r="P1084" s="199" t="s">
        <v>142</v>
      </c>
      <c r="Q1084" s="201">
        <f>+Q1085</f>
        <v>0</v>
      </c>
      <c r="R1084" s="201">
        <f t="shared" si="761"/>
        <v>0</v>
      </c>
      <c r="S1084" s="201">
        <f t="shared" si="761"/>
        <v>0</v>
      </c>
      <c r="T1084" s="201">
        <f t="shared" si="761"/>
        <v>0</v>
      </c>
      <c r="U1084" s="201">
        <f t="shared" si="761"/>
        <v>0</v>
      </c>
      <c r="V1084" s="201">
        <f t="shared" si="761"/>
        <v>0</v>
      </c>
      <c r="W1084" s="201">
        <f t="shared" si="761"/>
        <v>0</v>
      </c>
      <c r="X1084" s="201">
        <f t="shared" si="761"/>
        <v>0</v>
      </c>
      <c r="Y1084" s="201">
        <f t="shared" si="761"/>
        <v>0</v>
      </c>
      <c r="Z1084" s="201">
        <f t="shared" si="761"/>
        <v>0</v>
      </c>
      <c r="AA1084" s="201">
        <f t="shared" si="761"/>
        <v>0</v>
      </c>
      <c r="AB1084" s="201">
        <f t="shared" si="761"/>
        <v>0</v>
      </c>
      <c r="AC1084" s="201"/>
      <c r="AD1084" s="201"/>
    </row>
    <row r="1085" spans="1:30" s="118" customFormat="1" ht="20.25" hidden="1" customHeight="1" x14ac:dyDescent="0.25">
      <c r="A1085" s="186" t="s">
        <v>352</v>
      </c>
      <c r="B1085" s="186"/>
      <c r="C1085" s="186"/>
      <c r="D1085" s="186"/>
      <c r="E1085" s="186"/>
      <c r="F1085" s="204">
        <f t="shared" si="737"/>
        <v>0</v>
      </c>
      <c r="G1085" s="204">
        <f t="shared" si="738"/>
        <v>0</v>
      </c>
      <c r="H1085" s="205">
        <f t="shared" si="739"/>
        <v>0</v>
      </c>
      <c r="I1085" s="128"/>
      <c r="J1085" s="135"/>
      <c r="K1085" s="135"/>
      <c r="L1085" s="135"/>
      <c r="M1085" s="11"/>
      <c r="N1085" s="175">
        <v>312120</v>
      </c>
      <c r="O1085" s="176" t="s">
        <v>41</v>
      </c>
      <c r="P1085" s="177" t="s">
        <v>142</v>
      </c>
      <c r="Q1085" s="178"/>
      <c r="R1085" s="178"/>
      <c r="S1085" s="178"/>
      <c r="T1085" s="178"/>
      <c r="U1085" s="178"/>
      <c r="V1085" s="178"/>
      <c r="W1085" s="178"/>
      <c r="X1085" s="178"/>
      <c r="Y1085" s="178"/>
      <c r="Z1085" s="178"/>
      <c r="AA1085" s="178">
        <f>+Q1085</f>
        <v>0</v>
      </c>
      <c r="AB1085" s="178"/>
      <c r="AC1085" s="178"/>
      <c r="AD1085" s="178"/>
    </row>
    <row r="1086" spans="1:30" s="118" customFormat="1" ht="20.25" hidden="1" customHeight="1" x14ac:dyDescent="0.25">
      <c r="A1086" s="187" t="s">
        <v>352</v>
      </c>
      <c r="B1086" s="187"/>
      <c r="C1086" s="187"/>
      <c r="D1086" s="187"/>
      <c r="E1086" s="202" t="s">
        <v>397</v>
      </c>
      <c r="F1086" s="204">
        <f t="shared" si="737"/>
        <v>0</v>
      </c>
      <c r="G1086" s="204">
        <f t="shared" si="738"/>
        <v>0</v>
      </c>
      <c r="H1086" s="205">
        <f t="shared" si="739"/>
        <v>0</v>
      </c>
      <c r="I1086" s="128"/>
      <c r="J1086" s="135"/>
      <c r="K1086" s="135"/>
      <c r="L1086" s="135"/>
      <c r="M1086" s="198">
        <v>31213</v>
      </c>
      <c r="N1086" s="199"/>
      <c r="O1086" s="200" t="s">
        <v>41</v>
      </c>
      <c r="P1086" s="199" t="s">
        <v>143</v>
      </c>
      <c r="Q1086" s="201">
        <f>+Q1087</f>
        <v>0</v>
      </c>
      <c r="R1086" s="201">
        <f t="shared" ref="R1086:AB1086" si="763">+R1087</f>
        <v>0</v>
      </c>
      <c r="S1086" s="201">
        <f t="shared" si="763"/>
        <v>0</v>
      </c>
      <c r="T1086" s="201">
        <f t="shared" si="763"/>
        <v>0</v>
      </c>
      <c r="U1086" s="201">
        <f t="shared" si="763"/>
        <v>0</v>
      </c>
      <c r="V1086" s="201">
        <f t="shared" si="763"/>
        <v>0</v>
      </c>
      <c r="W1086" s="201">
        <f t="shared" si="763"/>
        <v>0</v>
      </c>
      <c r="X1086" s="201">
        <f t="shared" si="763"/>
        <v>0</v>
      </c>
      <c r="Y1086" s="201">
        <f t="shared" si="763"/>
        <v>0</v>
      </c>
      <c r="Z1086" s="201">
        <f t="shared" si="763"/>
        <v>0</v>
      </c>
      <c r="AA1086" s="201">
        <f t="shared" si="763"/>
        <v>0</v>
      </c>
      <c r="AB1086" s="201">
        <f t="shared" si="763"/>
        <v>0</v>
      </c>
      <c r="AC1086" s="201"/>
      <c r="AD1086" s="201"/>
    </row>
    <row r="1087" spans="1:30" s="118" customFormat="1" ht="20.25" hidden="1" customHeight="1" x14ac:dyDescent="0.25">
      <c r="A1087" s="186" t="s">
        <v>352</v>
      </c>
      <c r="B1087" s="186"/>
      <c r="C1087" s="186"/>
      <c r="D1087" s="186"/>
      <c r="E1087" s="186"/>
      <c r="F1087" s="204">
        <f t="shared" si="737"/>
        <v>0</v>
      </c>
      <c r="G1087" s="204">
        <f t="shared" si="738"/>
        <v>0</v>
      </c>
      <c r="H1087" s="205">
        <f t="shared" si="739"/>
        <v>0</v>
      </c>
      <c r="I1087" s="128"/>
      <c r="J1087" s="135"/>
      <c r="K1087" s="135"/>
      <c r="L1087" s="135"/>
      <c r="M1087" s="11"/>
      <c r="N1087" s="175">
        <v>312130</v>
      </c>
      <c r="O1087" s="176" t="s">
        <v>41</v>
      </c>
      <c r="P1087" s="177" t="s">
        <v>143</v>
      </c>
      <c r="Q1087" s="178"/>
      <c r="R1087" s="178"/>
      <c r="S1087" s="178"/>
      <c r="T1087" s="178"/>
      <c r="U1087" s="178"/>
      <c r="V1087" s="178"/>
      <c r="W1087" s="178"/>
      <c r="X1087" s="178"/>
      <c r="Y1087" s="178"/>
      <c r="Z1087" s="178"/>
      <c r="AA1087" s="178">
        <f>+Q1087</f>
        <v>0</v>
      </c>
      <c r="AB1087" s="178"/>
      <c r="AC1087" s="178"/>
      <c r="AD1087" s="178"/>
    </row>
    <row r="1088" spans="1:30" s="118" customFormat="1" ht="20.25" hidden="1" customHeight="1" x14ac:dyDescent="0.25">
      <c r="A1088" s="187" t="s">
        <v>352</v>
      </c>
      <c r="B1088" s="187"/>
      <c r="C1088" s="187"/>
      <c r="D1088" s="187"/>
      <c r="E1088" s="202" t="s">
        <v>397</v>
      </c>
      <c r="F1088" s="204">
        <f t="shared" si="737"/>
        <v>0</v>
      </c>
      <c r="G1088" s="204">
        <f t="shared" si="738"/>
        <v>0</v>
      </c>
      <c r="H1088" s="205">
        <f t="shared" si="739"/>
        <v>0</v>
      </c>
      <c r="I1088" s="128"/>
      <c r="J1088" s="135"/>
      <c r="K1088" s="135"/>
      <c r="L1088" s="135"/>
      <c r="M1088" s="198">
        <v>31214</v>
      </c>
      <c r="N1088" s="199"/>
      <c r="O1088" s="200" t="s">
        <v>41</v>
      </c>
      <c r="P1088" s="199" t="s">
        <v>144</v>
      </c>
      <c r="Q1088" s="201">
        <f>+Q1089</f>
        <v>0</v>
      </c>
      <c r="R1088" s="201">
        <f t="shared" ref="R1088:AB1088" si="764">+R1089</f>
        <v>0</v>
      </c>
      <c r="S1088" s="201">
        <f t="shared" si="764"/>
        <v>0</v>
      </c>
      <c r="T1088" s="201">
        <f t="shared" si="764"/>
        <v>0</v>
      </c>
      <c r="U1088" s="201">
        <f t="shared" si="764"/>
        <v>0</v>
      </c>
      <c r="V1088" s="201">
        <f t="shared" si="764"/>
        <v>0</v>
      </c>
      <c r="W1088" s="201">
        <f t="shared" si="764"/>
        <v>0</v>
      </c>
      <c r="X1088" s="201">
        <f t="shared" si="764"/>
        <v>0</v>
      </c>
      <c r="Y1088" s="201">
        <f t="shared" si="764"/>
        <v>0</v>
      </c>
      <c r="Z1088" s="201">
        <f t="shared" si="764"/>
        <v>0</v>
      </c>
      <c r="AA1088" s="201">
        <f t="shared" si="764"/>
        <v>0</v>
      </c>
      <c r="AB1088" s="201">
        <f t="shared" si="764"/>
        <v>0</v>
      </c>
      <c r="AC1088" s="201"/>
      <c r="AD1088" s="201"/>
    </row>
    <row r="1089" spans="1:30" s="118" customFormat="1" ht="20.25" hidden="1" customHeight="1" x14ac:dyDescent="0.25">
      <c r="A1089" s="186" t="s">
        <v>352</v>
      </c>
      <c r="B1089" s="186"/>
      <c r="C1089" s="186"/>
      <c r="D1089" s="186"/>
      <c r="E1089" s="186"/>
      <c r="F1089" s="204">
        <f t="shared" si="737"/>
        <v>0</v>
      </c>
      <c r="G1089" s="204">
        <f t="shared" si="738"/>
        <v>0</v>
      </c>
      <c r="H1089" s="205">
        <f t="shared" si="739"/>
        <v>0</v>
      </c>
      <c r="I1089" s="128"/>
      <c r="J1089" s="135"/>
      <c r="K1089" s="135"/>
      <c r="L1089" s="135"/>
      <c r="M1089" s="11"/>
      <c r="N1089" s="175">
        <v>312140</v>
      </c>
      <c r="O1089" s="176" t="s">
        <v>41</v>
      </c>
      <c r="P1089" s="177" t="s">
        <v>144</v>
      </c>
      <c r="Q1089" s="178"/>
      <c r="R1089" s="178"/>
      <c r="S1089" s="178"/>
      <c r="T1089" s="178"/>
      <c r="U1089" s="178"/>
      <c r="V1089" s="178"/>
      <c r="W1089" s="178"/>
      <c r="X1089" s="178"/>
      <c r="Y1089" s="178"/>
      <c r="Z1089" s="178"/>
      <c r="AA1089" s="178">
        <f>+Q1089</f>
        <v>0</v>
      </c>
      <c r="AB1089" s="178"/>
      <c r="AC1089" s="178"/>
      <c r="AD1089" s="178"/>
    </row>
    <row r="1090" spans="1:30" s="118" customFormat="1" ht="20.25" hidden="1" customHeight="1" x14ac:dyDescent="0.25">
      <c r="A1090" s="187" t="s">
        <v>352</v>
      </c>
      <c r="B1090" s="187"/>
      <c r="C1090" s="187"/>
      <c r="D1090" s="187"/>
      <c r="E1090" s="202" t="s">
        <v>397</v>
      </c>
      <c r="F1090" s="204">
        <f t="shared" si="737"/>
        <v>0</v>
      </c>
      <c r="G1090" s="204">
        <f t="shared" si="738"/>
        <v>0</v>
      </c>
      <c r="H1090" s="205">
        <f t="shared" si="739"/>
        <v>0</v>
      </c>
      <c r="I1090" s="128"/>
      <c r="J1090" s="135"/>
      <c r="K1090" s="135"/>
      <c r="L1090" s="135"/>
      <c r="M1090" s="198">
        <v>31215</v>
      </c>
      <c r="N1090" s="199"/>
      <c r="O1090" s="200" t="s">
        <v>41</v>
      </c>
      <c r="P1090" s="199" t="s">
        <v>145</v>
      </c>
      <c r="Q1090" s="201">
        <f>+Q1091</f>
        <v>0</v>
      </c>
      <c r="R1090" s="201">
        <f t="shared" ref="R1090:AB1090" si="765">+R1091</f>
        <v>0</v>
      </c>
      <c r="S1090" s="201">
        <f t="shared" si="765"/>
        <v>0</v>
      </c>
      <c r="T1090" s="201">
        <f t="shared" si="765"/>
        <v>0</v>
      </c>
      <c r="U1090" s="201">
        <f t="shared" si="765"/>
        <v>0</v>
      </c>
      <c r="V1090" s="201">
        <f t="shared" si="765"/>
        <v>0</v>
      </c>
      <c r="W1090" s="201">
        <f t="shared" si="765"/>
        <v>0</v>
      </c>
      <c r="X1090" s="201">
        <f t="shared" si="765"/>
        <v>0</v>
      </c>
      <c r="Y1090" s="201">
        <f t="shared" si="765"/>
        <v>0</v>
      </c>
      <c r="Z1090" s="201">
        <f t="shared" si="765"/>
        <v>0</v>
      </c>
      <c r="AA1090" s="201">
        <f t="shared" si="765"/>
        <v>0</v>
      </c>
      <c r="AB1090" s="201">
        <f t="shared" si="765"/>
        <v>0</v>
      </c>
      <c r="AC1090" s="201"/>
      <c r="AD1090" s="201"/>
    </row>
    <row r="1091" spans="1:30" s="118" customFormat="1" ht="20.25" hidden="1" customHeight="1" x14ac:dyDescent="0.25">
      <c r="A1091" s="186" t="s">
        <v>352</v>
      </c>
      <c r="B1091" s="186"/>
      <c r="C1091" s="186"/>
      <c r="D1091" s="186"/>
      <c r="E1091" s="186"/>
      <c r="F1091" s="204">
        <f t="shared" si="737"/>
        <v>0</v>
      </c>
      <c r="G1091" s="204">
        <f t="shared" si="738"/>
        <v>0</v>
      </c>
      <c r="H1091" s="205">
        <f t="shared" si="739"/>
        <v>0</v>
      </c>
      <c r="I1091" s="128"/>
      <c r="J1091" s="135"/>
      <c r="K1091" s="135"/>
      <c r="L1091" s="135"/>
      <c r="M1091" s="11"/>
      <c r="N1091" s="175">
        <v>312150</v>
      </c>
      <c r="O1091" s="176" t="s">
        <v>41</v>
      </c>
      <c r="P1091" s="177" t="s">
        <v>145</v>
      </c>
      <c r="Q1091" s="178"/>
      <c r="R1091" s="178"/>
      <c r="S1091" s="178"/>
      <c r="T1091" s="178"/>
      <c r="U1091" s="178"/>
      <c r="V1091" s="178"/>
      <c r="W1091" s="178"/>
      <c r="X1091" s="178"/>
      <c r="Y1091" s="178"/>
      <c r="Z1091" s="178"/>
      <c r="AA1091" s="178">
        <f>+Q1091</f>
        <v>0</v>
      </c>
      <c r="AB1091" s="178"/>
      <c r="AC1091" s="178"/>
      <c r="AD1091" s="178"/>
    </row>
    <row r="1092" spans="1:30" s="118" customFormat="1" ht="20.25" hidden="1" customHeight="1" x14ac:dyDescent="0.25">
      <c r="A1092" s="187" t="s">
        <v>352</v>
      </c>
      <c r="B1092" s="187"/>
      <c r="C1092" s="187"/>
      <c r="D1092" s="187"/>
      <c r="E1092" s="202" t="s">
        <v>397</v>
      </c>
      <c r="F1092" s="204">
        <f t="shared" si="737"/>
        <v>0</v>
      </c>
      <c r="G1092" s="204">
        <f t="shared" si="738"/>
        <v>0</v>
      </c>
      <c r="H1092" s="205">
        <f t="shared" si="739"/>
        <v>0</v>
      </c>
      <c r="I1092" s="128"/>
      <c r="J1092" s="135"/>
      <c r="K1092" s="135"/>
      <c r="L1092" s="135"/>
      <c r="M1092" s="198">
        <v>31219</v>
      </c>
      <c r="N1092" s="199"/>
      <c r="O1092" s="200" t="s">
        <v>41</v>
      </c>
      <c r="P1092" s="199" t="s">
        <v>147</v>
      </c>
      <c r="Q1092" s="201">
        <f>+Q1093</f>
        <v>0</v>
      </c>
      <c r="R1092" s="201">
        <f t="shared" ref="R1092:AB1092" si="766">+R1093</f>
        <v>0</v>
      </c>
      <c r="S1092" s="201">
        <f t="shared" si="766"/>
        <v>0</v>
      </c>
      <c r="T1092" s="201">
        <f t="shared" si="766"/>
        <v>0</v>
      </c>
      <c r="U1092" s="201">
        <f t="shared" si="766"/>
        <v>0</v>
      </c>
      <c r="V1092" s="201">
        <f t="shared" si="766"/>
        <v>0</v>
      </c>
      <c r="W1092" s="201">
        <f t="shared" si="766"/>
        <v>0</v>
      </c>
      <c r="X1092" s="201">
        <f t="shared" si="766"/>
        <v>0</v>
      </c>
      <c r="Y1092" s="201">
        <f t="shared" si="766"/>
        <v>0</v>
      </c>
      <c r="Z1092" s="201">
        <f t="shared" si="766"/>
        <v>0</v>
      </c>
      <c r="AA1092" s="201">
        <f t="shared" si="766"/>
        <v>0</v>
      </c>
      <c r="AB1092" s="201">
        <f t="shared" si="766"/>
        <v>0</v>
      </c>
      <c r="AC1092" s="201"/>
      <c r="AD1092" s="201"/>
    </row>
    <row r="1093" spans="1:30" s="118" customFormat="1" ht="20.25" hidden="1" customHeight="1" x14ac:dyDescent="0.25">
      <c r="A1093" s="186" t="s">
        <v>352</v>
      </c>
      <c r="B1093" s="186"/>
      <c r="C1093" s="186"/>
      <c r="D1093" s="186"/>
      <c r="E1093" s="186"/>
      <c r="F1093" s="204">
        <f t="shared" si="737"/>
        <v>0</v>
      </c>
      <c r="G1093" s="204">
        <f t="shared" si="738"/>
        <v>0</v>
      </c>
      <c r="H1093" s="205">
        <f t="shared" si="739"/>
        <v>0</v>
      </c>
      <c r="I1093" s="128"/>
      <c r="J1093" s="135"/>
      <c r="K1093" s="135"/>
      <c r="L1093" s="135"/>
      <c r="M1093" s="11"/>
      <c r="N1093" s="175">
        <v>312190</v>
      </c>
      <c r="O1093" s="176" t="s">
        <v>41</v>
      </c>
      <c r="P1093" s="177" t="s">
        <v>147</v>
      </c>
      <c r="Q1093" s="178"/>
      <c r="R1093" s="178"/>
      <c r="S1093" s="178"/>
      <c r="T1093" s="178"/>
      <c r="U1093" s="178"/>
      <c r="V1093" s="178"/>
      <c r="W1093" s="178"/>
      <c r="X1093" s="178"/>
      <c r="Y1093" s="178"/>
      <c r="Z1093" s="178"/>
      <c r="AA1093" s="178">
        <f>+Q1093</f>
        <v>0</v>
      </c>
      <c r="AB1093" s="178"/>
      <c r="AC1093" s="178"/>
      <c r="AD1093" s="178"/>
    </row>
    <row r="1094" spans="1:30" s="218" customFormat="1" ht="20.25" hidden="1" customHeight="1" x14ac:dyDescent="0.25">
      <c r="A1094" s="192" t="s">
        <v>352</v>
      </c>
      <c r="B1094" s="192"/>
      <c r="C1094" s="219" t="s">
        <v>393</v>
      </c>
      <c r="D1094" s="219" t="s">
        <v>396</v>
      </c>
      <c r="E1094" s="219" t="s">
        <v>397</v>
      </c>
      <c r="F1094" s="211">
        <f t="shared" si="737"/>
        <v>1000</v>
      </c>
      <c r="G1094" s="211">
        <f t="shared" si="738"/>
        <v>0</v>
      </c>
      <c r="H1094" s="212">
        <f t="shared" si="739"/>
        <v>1480</v>
      </c>
      <c r="I1094" s="213"/>
      <c r="J1094" s="214"/>
      <c r="K1094" s="214">
        <v>313</v>
      </c>
      <c r="L1094" s="214"/>
      <c r="M1094" s="214"/>
      <c r="N1094" s="215"/>
      <c r="O1094" s="220" t="s">
        <v>41</v>
      </c>
      <c r="P1094" s="216" t="s">
        <v>149</v>
      </c>
      <c r="Q1094" s="217">
        <f>Q1095+Q1100</f>
        <v>500</v>
      </c>
      <c r="R1094" s="217">
        <f>R1095+R1100</f>
        <v>0</v>
      </c>
      <c r="S1094" s="217">
        <f>S1095+S1100</f>
        <v>500</v>
      </c>
      <c r="T1094" s="217">
        <f t="shared" ref="T1094:AB1094" si="767">T1095+T1100</f>
        <v>0</v>
      </c>
      <c r="U1094" s="217">
        <f t="shared" si="767"/>
        <v>0</v>
      </c>
      <c r="V1094" s="217">
        <f t="shared" si="767"/>
        <v>0</v>
      </c>
      <c r="W1094" s="217">
        <f t="shared" si="767"/>
        <v>0</v>
      </c>
      <c r="X1094" s="217">
        <f t="shared" si="767"/>
        <v>0</v>
      </c>
      <c r="Y1094" s="217">
        <f t="shared" si="767"/>
        <v>0</v>
      </c>
      <c r="Z1094" s="217">
        <f t="shared" si="767"/>
        <v>500</v>
      </c>
      <c r="AA1094" s="217">
        <f t="shared" si="767"/>
        <v>580</v>
      </c>
      <c r="AB1094" s="217">
        <f t="shared" si="767"/>
        <v>400</v>
      </c>
      <c r="AC1094" s="217"/>
      <c r="AD1094" s="217"/>
    </row>
    <row r="1095" spans="1:30" s="118" customFormat="1" ht="20.25" hidden="1" customHeight="1" x14ac:dyDescent="0.25">
      <c r="A1095" s="186" t="s">
        <v>352</v>
      </c>
      <c r="B1095" s="186"/>
      <c r="C1095" s="186"/>
      <c r="D1095" s="202" t="s">
        <v>396</v>
      </c>
      <c r="E1095" s="202" t="s">
        <v>397</v>
      </c>
      <c r="F1095" s="204">
        <f t="shared" si="737"/>
        <v>1000</v>
      </c>
      <c r="G1095" s="204">
        <f t="shared" si="738"/>
        <v>0</v>
      </c>
      <c r="H1095" s="205">
        <f t="shared" si="739"/>
        <v>1480</v>
      </c>
      <c r="I1095" s="128"/>
      <c r="J1095" s="135"/>
      <c r="K1095" s="135"/>
      <c r="L1095" s="135">
        <v>3132</v>
      </c>
      <c r="M1095" s="135"/>
      <c r="N1095" s="136"/>
      <c r="O1095" s="12" t="s">
        <v>41</v>
      </c>
      <c r="P1095" s="131" t="s">
        <v>150</v>
      </c>
      <c r="Q1095" s="137">
        <f>Q1096+Q1098</f>
        <v>500</v>
      </c>
      <c r="R1095" s="137">
        <f>R1096+R1098</f>
        <v>0</v>
      </c>
      <c r="S1095" s="137">
        <f>S1096+S1098</f>
        <v>500</v>
      </c>
      <c r="T1095" s="137">
        <f t="shared" ref="T1095:AB1095" si="768">T1096+T1098</f>
        <v>0</v>
      </c>
      <c r="U1095" s="137">
        <f t="shared" si="768"/>
        <v>0</v>
      </c>
      <c r="V1095" s="137">
        <f t="shared" si="768"/>
        <v>0</v>
      </c>
      <c r="W1095" s="137">
        <f t="shared" si="768"/>
        <v>0</v>
      </c>
      <c r="X1095" s="137">
        <f t="shared" si="768"/>
        <v>0</v>
      </c>
      <c r="Y1095" s="137">
        <f t="shared" si="768"/>
        <v>0</v>
      </c>
      <c r="Z1095" s="137">
        <f t="shared" si="768"/>
        <v>500</v>
      </c>
      <c r="AA1095" s="137">
        <f t="shared" si="768"/>
        <v>580</v>
      </c>
      <c r="AB1095" s="137">
        <f t="shared" si="768"/>
        <v>400</v>
      </c>
      <c r="AC1095" s="137"/>
      <c r="AD1095" s="137"/>
    </row>
    <row r="1096" spans="1:30" s="118" customFormat="1" ht="20.25" hidden="1" customHeight="1" x14ac:dyDescent="0.25">
      <c r="A1096" s="187" t="s">
        <v>352</v>
      </c>
      <c r="B1096" s="187"/>
      <c r="C1096" s="187"/>
      <c r="D1096" s="187"/>
      <c r="E1096" s="202" t="s">
        <v>397</v>
      </c>
      <c r="F1096" s="204">
        <f t="shared" si="737"/>
        <v>1000</v>
      </c>
      <c r="G1096" s="204">
        <f t="shared" si="738"/>
        <v>0</v>
      </c>
      <c r="H1096" s="205">
        <f t="shared" si="739"/>
        <v>1480</v>
      </c>
      <c r="I1096" s="128"/>
      <c r="J1096" s="135"/>
      <c r="K1096" s="135"/>
      <c r="L1096" s="135"/>
      <c r="M1096" s="198">
        <v>31321</v>
      </c>
      <c r="N1096" s="199"/>
      <c r="O1096" s="200" t="s">
        <v>41</v>
      </c>
      <c r="P1096" s="199" t="s">
        <v>150</v>
      </c>
      <c r="Q1096" s="201">
        <f>Q1097</f>
        <v>500</v>
      </c>
      <c r="R1096" s="201">
        <f>R1097</f>
        <v>0</v>
      </c>
      <c r="S1096" s="201">
        <f>S1097</f>
        <v>500</v>
      </c>
      <c r="T1096" s="201">
        <f t="shared" ref="T1096:AB1096" si="769">T1097</f>
        <v>0</v>
      </c>
      <c r="U1096" s="201">
        <f t="shared" si="769"/>
        <v>0</v>
      </c>
      <c r="V1096" s="201">
        <f t="shared" si="769"/>
        <v>0</v>
      </c>
      <c r="W1096" s="201">
        <f t="shared" si="769"/>
        <v>0</v>
      </c>
      <c r="X1096" s="201">
        <f t="shared" si="769"/>
        <v>0</v>
      </c>
      <c r="Y1096" s="201">
        <f t="shared" si="769"/>
        <v>0</v>
      </c>
      <c r="Z1096" s="201">
        <f t="shared" si="769"/>
        <v>500</v>
      </c>
      <c r="AA1096" s="201">
        <f t="shared" si="769"/>
        <v>580</v>
      </c>
      <c r="AB1096" s="201">
        <f t="shared" si="769"/>
        <v>400</v>
      </c>
      <c r="AC1096" s="201"/>
      <c r="AD1096" s="201"/>
    </row>
    <row r="1097" spans="1:30" s="118" customFormat="1" ht="20.25" hidden="1" customHeight="1" x14ac:dyDescent="0.25">
      <c r="A1097" s="186" t="s">
        <v>352</v>
      </c>
      <c r="B1097" s="186"/>
      <c r="C1097" s="186"/>
      <c r="D1097" s="186"/>
      <c r="E1097" s="186"/>
      <c r="F1097" s="204">
        <f t="shared" si="737"/>
        <v>1000</v>
      </c>
      <c r="G1097" s="204">
        <f t="shared" si="738"/>
        <v>0</v>
      </c>
      <c r="H1097" s="205">
        <f t="shared" si="739"/>
        <v>1480</v>
      </c>
      <c r="I1097" s="128"/>
      <c r="J1097" s="135"/>
      <c r="K1097" s="135"/>
      <c r="L1097" s="135"/>
      <c r="M1097" s="11"/>
      <c r="N1097" s="175">
        <v>313210</v>
      </c>
      <c r="O1097" s="176" t="s">
        <v>41</v>
      </c>
      <c r="P1097" s="177" t="s">
        <v>150</v>
      </c>
      <c r="Q1097" s="178">
        <v>500</v>
      </c>
      <c r="R1097" s="178">
        <f>S1097-Q1097</f>
        <v>0</v>
      </c>
      <c r="S1097" s="178">
        <v>500</v>
      </c>
      <c r="T1097" s="178"/>
      <c r="U1097" s="178"/>
      <c r="V1097" s="178"/>
      <c r="W1097" s="178"/>
      <c r="X1097" s="178"/>
      <c r="Y1097" s="178"/>
      <c r="Z1097" s="178">
        <v>500</v>
      </c>
      <c r="AA1097" s="178">
        <v>580</v>
      </c>
      <c r="AB1097" s="178">
        <v>400</v>
      </c>
      <c r="AC1097" s="178"/>
      <c r="AD1097" s="178"/>
    </row>
    <row r="1098" spans="1:30" s="118" customFormat="1" ht="20.25" hidden="1" customHeight="1" x14ac:dyDescent="0.25">
      <c r="A1098" s="187" t="s">
        <v>352</v>
      </c>
      <c r="B1098" s="187"/>
      <c r="C1098" s="187"/>
      <c r="D1098" s="187"/>
      <c r="E1098" s="202" t="s">
        <v>397</v>
      </c>
      <c r="F1098" s="204">
        <f t="shared" si="737"/>
        <v>0</v>
      </c>
      <c r="G1098" s="204">
        <f t="shared" si="738"/>
        <v>0</v>
      </c>
      <c r="H1098" s="205">
        <f t="shared" si="739"/>
        <v>0</v>
      </c>
      <c r="I1098" s="128"/>
      <c r="J1098" s="135"/>
      <c r="K1098" s="135"/>
      <c r="L1098" s="135"/>
      <c r="M1098" s="198">
        <v>31322</v>
      </c>
      <c r="N1098" s="199"/>
      <c r="O1098" s="200" t="s">
        <v>41</v>
      </c>
      <c r="P1098" s="199" t="s">
        <v>270</v>
      </c>
      <c r="Q1098" s="201">
        <f>Q1099</f>
        <v>0</v>
      </c>
      <c r="R1098" s="201">
        <f>R1099</f>
        <v>0</v>
      </c>
      <c r="S1098" s="201">
        <f>S1099</f>
        <v>0</v>
      </c>
      <c r="T1098" s="201">
        <f t="shared" ref="T1098:AD1098" si="770">T1099</f>
        <v>0</v>
      </c>
      <c r="U1098" s="201">
        <f t="shared" si="770"/>
        <v>0</v>
      </c>
      <c r="V1098" s="201">
        <f t="shared" si="770"/>
        <v>0</v>
      </c>
      <c r="W1098" s="201">
        <f t="shared" si="770"/>
        <v>0</v>
      </c>
      <c r="X1098" s="201">
        <f t="shared" si="770"/>
        <v>0</v>
      </c>
      <c r="Y1098" s="201">
        <f t="shared" si="770"/>
        <v>0</v>
      </c>
      <c r="Z1098" s="201">
        <f t="shared" si="770"/>
        <v>0</v>
      </c>
      <c r="AA1098" s="201">
        <f t="shared" si="770"/>
        <v>0</v>
      </c>
      <c r="AB1098" s="201">
        <f t="shared" si="770"/>
        <v>0</v>
      </c>
      <c r="AC1098" s="201">
        <f t="shared" si="770"/>
        <v>0</v>
      </c>
      <c r="AD1098" s="201">
        <f t="shared" si="770"/>
        <v>0</v>
      </c>
    </row>
    <row r="1099" spans="1:30" s="118" customFormat="1" ht="20.25" hidden="1" customHeight="1" x14ac:dyDescent="0.25">
      <c r="A1099" s="186" t="s">
        <v>352</v>
      </c>
      <c r="B1099" s="186"/>
      <c r="C1099" s="186"/>
      <c r="D1099" s="186"/>
      <c r="E1099" s="186"/>
      <c r="F1099" s="204">
        <f t="shared" si="737"/>
        <v>0</v>
      </c>
      <c r="G1099" s="204">
        <f t="shared" si="738"/>
        <v>0</v>
      </c>
      <c r="H1099" s="205">
        <f t="shared" si="739"/>
        <v>0</v>
      </c>
      <c r="I1099" s="128"/>
      <c r="J1099" s="135"/>
      <c r="K1099" s="135"/>
      <c r="L1099" s="135"/>
      <c r="M1099" s="11"/>
      <c r="N1099" s="175">
        <v>313220</v>
      </c>
      <c r="O1099" s="176" t="s">
        <v>41</v>
      </c>
      <c r="P1099" s="177" t="s">
        <v>270</v>
      </c>
      <c r="Q1099" s="178">
        <v>0</v>
      </c>
      <c r="R1099" s="178">
        <f>S1099-Q1099</f>
        <v>0</v>
      </c>
      <c r="S1099" s="178">
        <v>0</v>
      </c>
      <c r="T1099" s="178"/>
      <c r="U1099" s="178"/>
      <c r="V1099" s="178"/>
      <c r="W1099" s="178"/>
      <c r="X1099" s="178"/>
      <c r="Y1099" s="178"/>
      <c r="Z1099" s="178"/>
      <c r="AA1099" s="178">
        <f>+Q1099</f>
        <v>0</v>
      </c>
      <c r="AB1099" s="178"/>
      <c r="AC1099" s="178"/>
      <c r="AD1099" s="178"/>
    </row>
    <row r="1100" spans="1:30" s="118" customFormat="1" ht="20.25" hidden="1" customHeight="1" x14ac:dyDescent="0.25">
      <c r="A1100" s="186" t="s">
        <v>352</v>
      </c>
      <c r="B1100" s="186"/>
      <c r="C1100" s="186"/>
      <c r="D1100" s="202" t="s">
        <v>396</v>
      </c>
      <c r="E1100" s="202" t="s">
        <v>397</v>
      </c>
      <c r="F1100" s="204">
        <f t="shared" si="737"/>
        <v>0</v>
      </c>
      <c r="G1100" s="204">
        <f t="shared" si="738"/>
        <v>0</v>
      </c>
      <c r="H1100" s="205">
        <f t="shared" si="739"/>
        <v>0</v>
      </c>
      <c r="I1100" s="128"/>
      <c r="J1100" s="135"/>
      <c r="K1100" s="135"/>
      <c r="L1100" s="135">
        <v>3133</v>
      </c>
      <c r="M1100" s="11"/>
      <c r="N1100" s="131"/>
      <c r="O1100" s="12" t="s">
        <v>41</v>
      </c>
      <c r="P1100" s="131" t="s">
        <v>271</v>
      </c>
      <c r="Q1100" s="137">
        <f t="shared" ref="Q1100:AD1101" si="771">Q1101</f>
        <v>0</v>
      </c>
      <c r="R1100" s="137">
        <f t="shared" si="771"/>
        <v>0</v>
      </c>
      <c r="S1100" s="137">
        <f t="shared" si="771"/>
        <v>0</v>
      </c>
      <c r="T1100" s="137">
        <f t="shared" si="771"/>
        <v>0</v>
      </c>
      <c r="U1100" s="137">
        <f t="shared" si="771"/>
        <v>0</v>
      </c>
      <c r="V1100" s="137">
        <f t="shared" si="771"/>
        <v>0</v>
      </c>
      <c r="W1100" s="137">
        <f t="shared" si="771"/>
        <v>0</v>
      </c>
      <c r="X1100" s="137">
        <f t="shared" si="771"/>
        <v>0</v>
      </c>
      <c r="Y1100" s="137">
        <f t="shared" si="771"/>
        <v>0</v>
      </c>
      <c r="Z1100" s="137">
        <f t="shared" si="771"/>
        <v>0</v>
      </c>
      <c r="AA1100" s="137">
        <f t="shared" si="771"/>
        <v>0</v>
      </c>
      <c r="AB1100" s="137">
        <f t="shared" si="771"/>
        <v>0</v>
      </c>
      <c r="AC1100" s="137">
        <f t="shared" si="771"/>
        <v>0</v>
      </c>
      <c r="AD1100" s="137">
        <f t="shared" si="771"/>
        <v>0</v>
      </c>
    </row>
    <row r="1101" spans="1:30" s="118" customFormat="1" ht="20.25" hidden="1" customHeight="1" x14ac:dyDescent="0.25">
      <c r="A1101" s="187" t="s">
        <v>352</v>
      </c>
      <c r="B1101" s="187"/>
      <c r="C1101" s="187"/>
      <c r="D1101" s="187"/>
      <c r="E1101" s="202" t="s">
        <v>397</v>
      </c>
      <c r="F1101" s="204">
        <f t="shared" si="737"/>
        <v>0</v>
      </c>
      <c r="G1101" s="204">
        <f t="shared" si="738"/>
        <v>0</v>
      </c>
      <c r="H1101" s="205">
        <f t="shared" si="739"/>
        <v>0</v>
      </c>
      <c r="I1101" s="128"/>
      <c r="J1101" s="135"/>
      <c r="K1101" s="135"/>
      <c r="L1101" s="135"/>
      <c r="M1101" s="198">
        <v>31332</v>
      </c>
      <c r="N1101" s="199"/>
      <c r="O1101" s="200" t="s">
        <v>41</v>
      </c>
      <c r="P1101" s="199" t="s">
        <v>271</v>
      </c>
      <c r="Q1101" s="201">
        <f t="shared" si="771"/>
        <v>0</v>
      </c>
      <c r="R1101" s="201">
        <f t="shared" si="771"/>
        <v>0</v>
      </c>
      <c r="S1101" s="201">
        <f t="shared" si="771"/>
        <v>0</v>
      </c>
      <c r="T1101" s="201">
        <f t="shared" si="771"/>
        <v>0</v>
      </c>
      <c r="U1101" s="201">
        <f t="shared" si="771"/>
        <v>0</v>
      </c>
      <c r="V1101" s="201">
        <f t="shared" si="771"/>
        <v>0</v>
      </c>
      <c r="W1101" s="201">
        <f t="shared" si="771"/>
        <v>0</v>
      </c>
      <c r="X1101" s="201">
        <f t="shared" si="771"/>
        <v>0</v>
      </c>
      <c r="Y1101" s="201">
        <f t="shared" si="771"/>
        <v>0</v>
      </c>
      <c r="Z1101" s="201">
        <f t="shared" si="771"/>
        <v>0</v>
      </c>
      <c r="AA1101" s="201">
        <f t="shared" si="771"/>
        <v>0</v>
      </c>
      <c r="AB1101" s="201">
        <f t="shared" si="771"/>
        <v>0</v>
      </c>
      <c r="AC1101" s="201">
        <f t="shared" si="771"/>
        <v>0</v>
      </c>
      <c r="AD1101" s="201">
        <f t="shared" si="771"/>
        <v>0</v>
      </c>
    </row>
    <row r="1102" spans="1:30" s="118" customFormat="1" ht="20.25" hidden="1" customHeight="1" x14ac:dyDescent="0.25">
      <c r="A1102" s="186" t="s">
        <v>352</v>
      </c>
      <c r="B1102" s="186"/>
      <c r="C1102" s="186"/>
      <c r="D1102" s="186"/>
      <c r="E1102" s="186"/>
      <c r="F1102" s="204">
        <f t="shared" si="737"/>
        <v>0</v>
      </c>
      <c r="G1102" s="204">
        <f t="shared" si="738"/>
        <v>0</v>
      </c>
      <c r="H1102" s="205">
        <f t="shared" si="739"/>
        <v>0</v>
      </c>
      <c r="I1102" s="128"/>
      <c r="J1102" s="135"/>
      <c r="K1102" s="135"/>
      <c r="L1102" s="135"/>
      <c r="M1102" s="11"/>
      <c r="N1102" s="175">
        <v>313320</v>
      </c>
      <c r="O1102" s="176" t="s">
        <v>41</v>
      </c>
      <c r="P1102" s="177" t="s">
        <v>271</v>
      </c>
      <c r="Q1102" s="178">
        <v>0</v>
      </c>
      <c r="R1102" s="178">
        <f>S1102-Q1102</f>
        <v>0</v>
      </c>
      <c r="S1102" s="178">
        <v>0</v>
      </c>
      <c r="T1102" s="178"/>
      <c r="U1102" s="178"/>
      <c r="V1102" s="178"/>
      <c r="W1102" s="178"/>
      <c r="X1102" s="178"/>
      <c r="Y1102" s="178"/>
      <c r="Z1102" s="178"/>
      <c r="AA1102" s="178">
        <f>+Q1102</f>
        <v>0</v>
      </c>
      <c r="AB1102" s="178"/>
      <c r="AC1102" s="178"/>
      <c r="AD1102" s="178"/>
    </row>
    <row r="1103" spans="1:30" s="191" customFormat="1" ht="20.25" customHeight="1" x14ac:dyDescent="0.25">
      <c r="A1103" s="187" t="s">
        <v>352</v>
      </c>
      <c r="B1103" s="202" t="s">
        <v>362</v>
      </c>
      <c r="C1103" s="202" t="s">
        <v>393</v>
      </c>
      <c r="D1103" s="202" t="s">
        <v>396</v>
      </c>
      <c r="E1103" s="202" t="s">
        <v>397</v>
      </c>
      <c r="F1103" s="204">
        <f t="shared" si="737"/>
        <v>4260</v>
      </c>
      <c r="G1103" s="204">
        <f t="shared" si="738"/>
        <v>0</v>
      </c>
      <c r="H1103" s="205">
        <f t="shared" si="739"/>
        <v>11760</v>
      </c>
      <c r="I1103" s="125"/>
      <c r="J1103" s="125">
        <v>32</v>
      </c>
      <c r="K1103" s="125"/>
      <c r="L1103" s="125"/>
      <c r="M1103" s="125"/>
      <c r="N1103" s="125"/>
      <c r="O1103" s="179" t="s">
        <v>41</v>
      </c>
      <c r="P1103" s="189" t="s">
        <v>7</v>
      </c>
      <c r="Q1103" s="190">
        <f>Q1120+Q1143+Q1104</f>
        <v>2130</v>
      </c>
      <c r="R1103" s="190">
        <f t="shared" ref="R1103:AB1103" si="772">R1120+R1143+R1104</f>
        <v>0</v>
      </c>
      <c r="S1103" s="190">
        <f t="shared" si="772"/>
        <v>2130</v>
      </c>
      <c r="T1103" s="190">
        <f t="shared" si="772"/>
        <v>0</v>
      </c>
      <c r="U1103" s="190">
        <f t="shared" si="772"/>
        <v>0</v>
      </c>
      <c r="V1103" s="190">
        <f t="shared" si="772"/>
        <v>0</v>
      </c>
      <c r="W1103" s="190">
        <f t="shared" si="772"/>
        <v>0</v>
      </c>
      <c r="X1103" s="190">
        <f t="shared" si="772"/>
        <v>0</v>
      </c>
      <c r="Y1103" s="190">
        <f t="shared" si="772"/>
        <v>0</v>
      </c>
      <c r="Z1103" s="190">
        <f t="shared" si="772"/>
        <v>2130</v>
      </c>
      <c r="AA1103" s="190">
        <f t="shared" si="772"/>
        <v>2130</v>
      </c>
      <c r="AB1103" s="190">
        <f t="shared" si="772"/>
        <v>2500</v>
      </c>
      <c r="AC1103" s="190">
        <v>2500</v>
      </c>
      <c r="AD1103" s="190">
        <v>2500</v>
      </c>
    </row>
    <row r="1104" spans="1:30" s="218" customFormat="1" ht="20.25" hidden="1" customHeight="1" x14ac:dyDescent="0.25">
      <c r="A1104" s="192" t="s">
        <v>352</v>
      </c>
      <c r="B1104" s="192"/>
      <c r="C1104" s="219" t="s">
        <v>393</v>
      </c>
      <c r="D1104" s="219" t="s">
        <v>396</v>
      </c>
      <c r="E1104" s="219" t="s">
        <v>397</v>
      </c>
      <c r="F1104" s="211">
        <f t="shared" si="737"/>
        <v>0</v>
      </c>
      <c r="G1104" s="211">
        <f t="shared" si="738"/>
        <v>0</v>
      </c>
      <c r="H1104" s="212">
        <f t="shared" si="739"/>
        <v>0</v>
      </c>
      <c r="I1104" s="213"/>
      <c r="J1104" s="214"/>
      <c r="K1104" s="214">
        <v>321</v>
      </c>
      <c r="L1104" s="214"/>
      <c r="M1104" s="214"/>
      <c r="N1104" s="215"/>
      <c r="O1104" s="220" t="s">
        <v>41</v>
      </c>
      <c r="P1104" s="216" t="s">
        <v>151</v>
      </c>
      <c r="Q1104" s="217">
        <f>Q1105+Q1114</f>
        <v>0</v>
      </c>
      <c r="R1104" s="217">
        <f>R1105+R1114</f>
        <v>0</v>
      </c>
      <c r="S1104" s="217">
        <f>S1105+S1114</f>
        <v>0</v>
      </c>
      <c r="T1104" s="217">
        <f t="shared" ref="T1104:AB1104" si="773">T1105+T1114</f>
        <v>0</v>
      </c>
      <c r="U1104" s="217">
        <f t="shared" si="773"/>
        <v>0</v>
      </c>
      <c r="V1104" s="217">
        <f t="shared" si="773"/>
        <v>0</v>
      </c>
      <c r="W1104" s="217">
        <f t="shared" si="773"/>
        <v>0</v>
      </c>
      <c r="X1104" s="217">
        <f t="shared" si="773"/>
        <v>0</v>
      </c>
      <c r="Y1104" s="217">
        <f t="shared" si="773"/>
        <v>0</v>
      </c>
      <c r="Z1104" s="217">
        <f t="shared" si="773"/>
        <v>0</v>
      </c>
      <c r="AA1104" s="217">
        <f t="shared" si="773"/>
        <v>0</v>
      </c>
      <c r="AB1104" s="217">
        <f t="shared" si="773"/>
        <v>0</v>
      </c>
      <c r="AC1104" s="217">
        <f t="shared" ref="AC1104:AD1104" si="774">AC1105+AC1114</f>
        <v>0</v>
      </c>
      <c r="AD1104" s="217">
        <f t="shared" si="774"/>
        <v>0</v>
      </c>
    </row>
    <row r="1105" spans="1:30" s="118" customFormat="1" ht="20.25" hidden="1" customHeight="1" x14ac:dyDescent="0.25">
      <c r="A1105" s="186" t="s">
        <v>352</v>
      </c>
      <c r="B1105" s="186"/>
      <c r="C1105" s="186"/>
      <c r="D1105" s="202" t="s">
        <v>396</v>
      </c>
      <c r="E1105" s="202" t="s">
        <v>397</v>
      </c>
      <c r="F1105" s="204">
        <f t="shared" si="737"/>
        <v>0</v>
      </c>
      <c r="G1105" s="204">
        <f t="shared" si="738"/>
        <v>0</v>
      </c>
      <c r="H1105" s="205">
        <f t="shared" si="739"/>
        <v>0</v>
      </c>
      <c r="I1105" s="128"/>
      <c r="J1105" s="135"/>
      <c r="K1105" s="135"/>
      <c r="L1105" s="135">
        <v>3211</v>
      </c>
      <c r="M1105" s="11"/>
      <c r="N1105" s="131"/>
      <c r="O1105" s="12" t="s">
        <v>41</v>
      </c>
      <c r="P1105" s="131" t="s">
        <v>152</v>
      </c>
      <c r="Q1105" s="137">
        <f>Q1106+Q1108+Q1110+Q1112</f>
        <v>0</v>
      </c>
      <c r="R1105" s="137">
        <f t="shared" ref="R1105:AB1105" si="775">R1106+R1108+R1110+R1112</f>
        <v>0</v>
      </c>
      <c r="S1105" s="137">
        <f t="shared" si="775"/>
        <v>0</v>
      </c>
      <c r="T1105" s="137">
        <f t="shared" si="775"/>
        <v>0</v>
      </c>
      <c r="U1105" s="137">
        <f t="shared" si="775"/>
        <v>0</v>
      </c>
      <c r="V1105" s="137">
        <f t="shared" si="775"/>
        <v>0</v>
      </c>
      <c r="W1105" s="137">
        <f t="shared" si="775"/>
        <v>0</v>
      </c>
      <c r="X1105" s="137">
        <f t="shared" si="775"/>
        <v>0</v>
      </c>
      <c r="Y1105" s="137">
        <f t="shared" si="775"/>
        <v>0</v>
      </c>
      <c r="Z1105" s="137">
        <f t="shared" si="775"/>
        <v>0</v>
      </c>
      <c r="AA1105" s="137">
        <f t="shared" si="775"/>
        <v>0</v>
      </c>
      <c r="AB1105" s="137">
        <f t="shared" si="775"/>
        <v>0</v>
      </c>
      <c r="AC1105" s="137">
        <f t="shared" ref="AC1105:AD1105" si="776">AC1106+AC1108+AC1110+AC1112</f>
        <v>0</v>
      </c>
      <c r="AD1105" s="137">
        <f t="shared" si="776"/>
        <v>0</v>
      </c>
    </row>
    <row r="1106" spans="1:30" s="118" customFormat="1" ht="20.25" hidden="1" customHeight="1" x14ac:dyDescent="0.25">
      <c r="A1106" s="187" t="s">
        <v>352</v>
      </c>
      <c r="B1106" s="187"/>
      <c r="C1106" s="187"/>
      <c r="D1106" s="187"/>
      <c r="E1106" s="202" t="s">
        <v>397</v>
      </c>
      <c r="F1106" s="204">
        <f t="shared" si="737"/>
        <v>0</v>
      </c>
      <c r="G1106" s="204">
        <f t="shared" si="738"/>
        <v>0</v>
      </c>
      <c r="H1106" s="205">
        <f t="shared" si="739"/>
        <v>0</v>
      </c>
      <c r="I1106" s="128"/>
      <c r="J1106" s="135"/>
      <c r="K1106" s="135"/>
      <c r="L1106" s="135"/>
      <c r="M1106" s="198">
        <v>32111</v>
      </c>
      <c r="N1106" s="199"/>
      <c r="O1106" s="200" t="s">
        <v>41</v>
      </c>
      <c r="P1106" s="199" t="s">
        <v>153</v>
      </c>
      <c r="Q1106" s="201">
        <f t="shared" ref="Q1106:AD1106" si="777">Q1107</f>
        <v>0</v>
      </c>
      <c r="R1106" s="201">
        <f t="shared" si="777"/>
        <v>0</v>
      </c>
      <c r="S1106" s="201">
        <f t="shared" si="777"/>
        <v>0</v>
      </c>
      <c r="T1106" s="201">
        <f t="shared" si="777"/>
        <v>0</v>
      </c>
      <c r="U1106" s="201">
        <f t="shared" si="777"/>
        <v>0</v>
      </c>
      <c r="V1106" s="201">
        <f t="shared" si="777"/>
        <v>0</v>
      </c>
      <c r="W1106" s="201">
        <f t="shared" si="777"/>
        <v>0</v>
      </c>
      <c r="X1106" s="201">
        <f t="shared" si="777"/>
        <v>0</v>
      </c>
      <c r="Y1106" s="201">
        <f t="shared" si="777"/>
        <v>0</v>
      </c>
      <c r="Z1106" s="201">
        <f t="shared" si="777"/>
        <v>0</v>
      </c>
      <c r="AA1106" s="201">
        <f t="shared" si="777"/>
        <v>0</v>
      </c>
      <c r="AB1106" s="201">
        <f t="shared" si="777"/>
        <v>0</v>
      </c>
      <c r="AC1106" s="201">
        <f t="shared" si="777"/>
        <v>0</v>
      </c>
      <c r="AD1106" s="201">
        <f t="shared" si="777"/>
        <v>0</v>
      </c>
    </row>
    <row r="1107" spans="1:30" s="118" customFormat="1" ht="20.25" hidden="1" customHeight="1" x14ac:dyDescent="0.25">
      <c r="A1107" s="186" t="s">
        <v>352</v>
      </c>
      <c r="B1107" s="186"/>
      <c r="C1107" s="186"/>
      <c r="D1107" s="186"/>
      <c r="E1107" s="186"/>
      <c r="F1107" s="204">
        <f t="shared" si="737"/>
        <v>0</v>
      </c>
      <c r="G1107" s="204">
        <f t="shared" si="738"/>
        <v>0</v>
      </c>
      <c r="H1107" s="205">
        <f t="shared" si="739"/>
        <v>0</v>
      </c>
      <c r="I1107" s="128"/>
      <c r="J1107" s="135"/>
      <c r="K1107" s="135"/>
      <c r="L1107" s="135"/>
      <c r="M1107" s="11"/>
      <c r="N1107" s="175">
        <v>321110</v>
      </c>
      <c r="O1107" s="176" t="s">
        <v>41</v>
      </c>
      <c r="P1107" s="177" t="s">
        <v>153</v>
      </c>
      <c r="Q1107" s="178">
        <v>0</v>
      </c>
      <c r="R1107" s="178">
        <v>0</v>
      </c>
      <c r="S1107" s="178">
        <f>Q1107+R1107</f>
        <v>0</v>
      </c>
      <c r="T1107" s="178"/>
      <c r="U1107" s="178"/>
      <c r="V1107" s="178"/>
      <c r="W1107" s="178"/>
      <c r="X1107" s="178"/>
      <c r="Y1107" s="178"/>
      <c r="Z1107" s="178"/>
      <c r="AA1107" s="178">
        <f>+Q1107</f>
        <v>0</v>
      </c>
      <c r="AB1107" s="178"/>
      <c r="AC1107" s="178"/>
      <c r="AD1107" s="178"/>
    </row>
    <row r="1108" spans="1:30" s="118" customFormat="1" ht="20.25" hidden="1" customHeight="1" x14ac:dyDescent="0.25">
      <c r="A1108" s="187" t="s">
        <v>352</v>
      </c>
      <c r="B1108" s="187"/>
      <c r="C1108" s="187"/>
      <c r="D1108" s="187"/>
      <c r="E1108" s="202" t="s">
        <v>397</v>
      </c>
      <c r="F1108" s="204">
        <f t="shared" ref="F1108:F1171" si="778">+Q1108+R1108+S1108</f>
        <v>0</v>
      </c>
      <c r="G1108" s="204">
        <f t="shared" ref="G1108:G1171" si="779">+T1108+U1108+V1108+W1108+X1108+Y1108</f>
        <v>0</v>
      </c>
      <c r="H1108" s="205">
        <f t="shared" ref="H1108:H1171" si="780">+Z1108+AA1108+AB1108+AC1108+AD1108</f>
        <v>0</v>
      </c>
      <c r="I1108" s="128"/>
      <c r="J1108" s="135"/>
      <c r="K1108" s="135"/>
      <c r="L1108" s="135"/>
      <c r="M1108" s="198">
        <v>32113</v>
      </c>
      <c r="N1108" s="199"/>
      <c r="O1108" s="200" t="s">
        <v>41</v>
      </c>
      <c r="P1108" s="199" t="s">
        <v>154</v>
      </c>
      <c r="Q1108" s="201">
        <v>0</v>
      </c>
      <c r="R1108" s="201">
        <v>0</v>
      </c>
      <c r="S1108" s="201">
        <v>0</v>
      </c>
      <c r="T1108" s="201">
        <v>0</v>
      </c>
      <c r="U1108" s="201">
        <v>0</v>
      </c>
      <c r="V1108" s="201">
        <v>0</v>
      </c>
      <c r="W1108" s="201">
        <v>0</v>
      </c>
      <c r="X1108" s="201">
        <v>0</v>
      </c>
      <c r="Y1108" s="201">
        <v>0</v>
      </c>
      <c r="Z1108" s="201">
        <v>0</v>
      </c>
      <c r="AA1108" s="201">
        <v>0</v>
      </c>
      <c r="AB1108" s="201">
        <v>0</v>
      </c>
      <c r="AC1108" s="201">
        <v>0</v>
      </c>
      <c r="AD1108" s="201">
        <v>0</v>
      </c>
    </row>
    <row r="1109" spans="1:30" s="118" customFormat="1" ht="20.25" hidden="1" customHeight="1" x14ac:dyDescent="0.25">
      <c r="A1109" s="186" t="s">
        <v>352</v>
      </c>
      <c r="B1109" s="186"/>
      <c r="C1109" s="186"/>
      <c r="D1109" s="186"/>
      <c r="E1109" s="186"/>
      <c r="F1109" s="204">
        <f t="shared" si="778"/>
        <v>0</v>
      </c>
      <c r="G1109" s="204">
        <f t="shared" si="779"/>
        <v>0</v>
      </c>
      <c r="H1109" s="205">
        <f t="shared" si="780"/>
        <v>0</v>
      </c>
      <c r="I1109" s="128"/>
      <c r="J1109" s="135"/>
      <c r="K1109" s="135"/>
      <c r="L1109" s="135"/>
      <c r="M1109" s="11"/>
      <c r="N1109" s="175">
        <v>321130</v>
      </c>
      <c r="O1109" s="176" t="s">
        <v>41</v>
      </c>
      <c r="P1109" s="177" t="s">
        <v>154</v>
      </c>
      <c r="Q1109" s="178">
        <v>0</v>
      </c>
      <c r="R1109" s="178">
        <v>0</v>
      </c>
      <c r="S1109" s="178">
        <f>Q1109+R1109</f>
        <v>0</v>
      </c>
      <c r="T1109" s="178"/>
      <c r="U1109" s="178"/>
      <c r="V1109" s="178"/>
      <c r="W1109" s="178"/>
      <c r="X1109" s="178"/>
      <c r="Y1109" s="178"/>
      <c r="Z1109" s="178"/>
      <c r="AA1109" s="178">
        <f>+Q1109</f>
        <v>0</v>
      </c>
      <c r="AB1109" s="178"/>
      <c r="AC1109" s="178"/>
      <c r="AD1109" s="178"/>
    </row>
    <row r="1110" spans="1:30" s="118" customFormat="1" ht="20.25" hidden="1" customHeight="1" x14ac:dyDescent="0.25">
      <c r="A1110" s="187" t="s">
        <v>352</v>
      </c>
      <c r="B1110" s="187"/>
      <c r="C1110" s="187"/>
      <c r="D1110" s="187"/>
      <c r="E1110" s="202" t="s">
        <v>397</v>
      </c>
      <c r="F1110" s="204">
        <f t="shared" si="778"/>
        <v>0</v>
      </c>
      <c r="G1110" s="204">
        <f t="shared" si="779"/>
        <v>0</v>
      </c>
      <c r="H1110" s="205">
        <f t="shared" si="780"/>
        <v>0</v>
      </c>
      <c r="I1110" s="128"/>
      <c r="J1110" s="135"/>
      <c r="K1110" s="135"/>
      <c r="L1110" s="135"/>
      <c r="M1110" s="198">
        <v>32115</v>
      </c>
      <c r="N1110" s="199"/>
      <c r="O1110" s="200" t="s">
        <v>41</v>
      </c>
      <c r="P1110" s="199" t="s">
        <v>155</v>
      </c>
      <c r="Q1110" s="201">
        <v>0</v>
      </c>
      <c r="R1110" s="201">
        <v>0</v>
      </c>
      <c r="S1110" s="201">
        <v>0</v>
      </c>
      <c r="T1110" s="201">
        <v>0</v>
      </c>
      <c r="U1110" s="201">
        <v>0</v>
      </c>
      <c r="V1110" s="201">
        <v>0</v>
      </c>
      <c r="W1110" s="201">
        <v>0</v>
      </c>
      <c r="X1110" s="201">
        <v>0</v>
      </c>
      <c r="Y1110" s="201">
        <v>0</v>
      </c>
      <c r="Z1110" s="201">
        <v>0</v>
      </c>
      <c r="AA1110" s="201">
        <v>0</v>
      </c>
      <c r="AB1110" s="201">
        <v>0</v>
      </c>
      <c r="AC1110" s="201">
        <v>0</v>
      </c>
      <c r="AD1110" s="201">
        <v>0</v>
      </c>
    </row>
    <row r="1111" spans="1:30" s="118" customFormat="1" ht="20.25" hidden="1" customHeight="1" x14ac:dyDescent="0.25">
      <c r="A1111" s="186" t="s">
        <v>352</v>
      </c>
      <c r="B1111" s="186"/>
      <c r="C1111" s="186"/>
      <c r="D1111" s="186"/>
      <c r="E1111" s="186"/>
      <c r="F1111" s="204">
        <f t="shared" si="778"/>
        <v>0</v>
      </c>
      <c r="G1111" s="204">
        <f t="shared" si="779"/>
        <v>0</v>
      </c>
      <c r="H1111" s="205">
        <f t="shared" si="780"/>
        <v>0</v>
      </c>
      <c r="I1111" s="128"/>
      <c r="J1111" s="135"/>
      <c r="K1111" s="135"/>
      <c r="L1111" s="135"/>
      <c r="M1111" s="11"/>
      <c r="N1111" s="175">
        <v>321150</v>
      </c>
      <c r="O1111" s="176" t="s">
        <v>41</v>
      </c>
      <c r="P1111" s="177" t="s">
        <v>155</v>
      </c>
      <c r="Q1111" s="178">
        <v>0</v>
      </c>
      <c r="R1111" s="178">
        <v>0</v>
      </c>
      <c r="S1111" s="178">
        <f>Q1111+R1111</f>
        <v>0</v>
      </c>
      <c r="T1111" s="178"/>
      <c r="U1111" s="178"/>
      <c r="V1111" s="178"/>
      <c r="W1111" s="178"/>
      <c r="X1111" s="178"/>
      <c r="Y1111" s="178"/>
      <c r="Z1111" s="178"/>
      <c r="AA1111" s="178">
        <f>+Q1111</f>
        <v>0</v>
      </c>
      <c r="AB1111" s="178"/>
      <c r="AC1111" s="178"/>
      <c r="AD1111" s="178"/>
    </row>
    <row r="1112" spans="1:30" s="118" customFormat="1" ht="20.25" hidden="1" customHeight="1" x14ac:dyDescent="0.25">
      <c r="A1112" s="187" t="s">
        <v>352</v>
      </c>
      <c r="B1112" s="187"/>
      <c r="C1112" s="187"/>
      <c r="D1112" s="187"/>
      <c r="E1112" s="202" t="s">
        <v>397</v>
      </c>
      <c r="F1112" s="204">
        <f t="shared" si="778"/>
        <v>0</v>
      </c>
      <c r="G1112" s="204">
        <f t="shared" si="779"/>
        <v>0</v>
      </c>
      <c r="H1112" s="205">
        <f t="shared" si="780"/>
        <v>0</v>
      </c>
      <c r="I1112" s="128"/>
      <c r="J1112" s="135"/>
      <c r="K1112" s="135"/>
      <c r="L1112" s="135"/>
      <c r="M1112" s="198">
        <v>32119</v>
      </c>
      <c r="N1112" s="199"/>
      <c r="O1112" s="200" t="s">
        <v>41</v>
      </c>
      <c r="P1112" s="199" t="s">
        <v>156</v>
      </c>
      <c r="Q1112" s="201">
        <v>0</v>
      </c>
      <c r="R1112" s="201">
        <v>0</v>
      </c>
      <c r="S1112" s="201">
        <v>0</v>
      </c>
      <c r="T1112" s="201">
        <v>0</v>
      </c>
      <c r="U1112" s="201">
        <v>0</v>
      </c>
      <c r="V1112" s="201">
        <v>0</v>
      </c>
      <c r="W1112" s="201">
        <v>0</v>
      </c>
      <c r="X1112" s="201">
        <v>0</v>
      </c>
      <c r="Y1112" s="201">
        <v>0</v>
      </c>
      <c r="Z1112" s="201">
        <v>0</v>
      </c>
      <c r="AA1112" s="201">
        <v>0</v>
      </c>
      <c r="AB1112" s="201">
        <v>0</v>
      </c>
      <c r="AC1112" s="201">
        <v>0</v>
      </c>
      <c r="AD1112" s="201">
        <v>0</v>
      </c>
    </row>
    <row r="1113" spans="1:30" s="118" customFormat="1" ht="20.25" hidden="1" customHeight="1" x14ac:dyDescent="0.25">
      <c r="A1113" s="186" t="s">
        <v>352</v>
      </c>
      <c r="B1113" s="186"/>
      <c r="C1113" s="186"/>
      <c r="D1113" s="186"/>
      <c r="E1113" s="186"/>
      <c r="F1113" s="204">
        <f t="shared" si="778"/>
        <v>0</v>
      </c>
      <c r="G1113" s="204">
        <f t="shared" si="779"/>
        <v>0</v>
      </c>
      <c r="H1113" s="205">
        <f t="shared" si="780"/>
        <v>0</v>
      </c>
      <c r="I1113" s="128"/>
      <c r="J1113" s="135"/>
      <c r="K1113" s="135"/>
      <c r="L1113" s="135"/>
      <c r="M1113" s="11"/>
      <c r="N1113" s="175">
        <v>321190</v>
      </c>
      <c r="O1113" s="176" t="s">
        <v>41</v>
      </c>
      <c r="P1113" s="177" t="s">
        <v>156</v>
      </c>
      <c r="Q1113" s="178">
        <v>0</v>
      </c>
      <c r="R1113" s="178">
        <v>0</v>
      </c>
      <c r="S1113" s="178">
        <f>Q1113+R1113</f>
        <v>0</v>
      </c>
      <c r="T1113" s="178"/>
      <c r="U1113" s="178"/>
      <c r="V1113" s="178"/>
      <c r="W1113" s="178"/>
      <c r="X1113" s="178"/>
      <c r="Y1113" s="178"/>
      <c r="Z1113" s="178"/>
      <c r="AA1113" s="178">
        <f>+Q1113</f>
        <v>0</v>
      </c>
      <c r="AB1113" s="178"/>
      <c r="AC1113" s="178"/>
      <c r="AD1113" s="178"/>
    </row>
    <row r="1114" spans="1:30" s="118" customFormat="1" ht="20.25" hidden="1" customHeight="1" x14ac:dyDescent="0.25">
      <c r="A1114" s="186" t="s">
        <v>352</v>
      </c>
      <c r="B1114" s="186"/>
      <c r="C1114" s="186"/>
      <c r="D1114" s="202" t="s">
        <v>396</v>
      </c>
      <c r="E1114" s="202" t="s">
        <v>397</v>
      </c>
      <c r="F1114" s="204">
        <f t="shared" si="778"/>
        <v>0</v>
      </c>
      <c r="G1114" s="204">
        <f t="shared" si="779"/>
        <v>0</v>
      </c>
      <c r="H1114" s="205">
        <f t="shared" si="780"/>
        <v>0</v>
      </c>
      <c r="I1114" s="128"/>
      <c r="J1114" s="135"/>
      <c r="K1114" s="135"/>
      <c r="L1114" s="135">
        <v>3213</v>
      </c>
      <c r="M1114" s="11"/>
      <c r="N1114" s="131"/>
      <c r="O1114" s="12" t="s">
        <v>41</v>
      </c>
      <c r="P1114" s="131" t="s">
        <v>160</v>
      </c>
      <c r="Q1114" s="137">
        <f>Q1115+Q1118</f>
        <v>0</v>
      </c>
      <c r="R1114" s="137">
        <f t="shared" ref="R1114:AB1114" si="781">R1115+R1118</f>
        <v>0</v>
      </c>
      <c r="S1114" s="137">
        <f t="shared" si="781"/>
        <v>0</v>
      </c>
      <c r="T1114" s="137">
        <f t="shared" si="781"/>
        <v>0</v>
      </c>
      <c r="U1114" s="137">
        <f t="shared" si="781"/>
        <v>0</v>
      </c>
      <c r="V1114" s="137">
        <f t="shared" si="781"/>
        <v>0</v>
      </c>
      <c r="W1114" s="137">
        <f t="shared" si="781"/>
        <v>0</v>
      </c>
      <c r="X1114" s="137">
        <f t="shared" si="781"/>
        <v>0</v>
      </c>
      <c r="Y1114" s="137">
        <f t="shared" si="781"/>
        <v>0</v>
      </c>
      <c r="Z1114" s="137">
        <f t="shared" si="781"/>
        <v>0</v>
      </c>
      <c r="AA1114" s="137">
        <f t="shared" si="781"/>
        <v>0</v>
      </c>
      <c r="AB1114" s="137">
        <f t="shared" si="781"/>
        <v>0</v>
      </c>
      <c r="AC1114" s="137">
        <f t="shared" ref="AC1114:AD1114" si="782">AC1115+AC1118</f>
        <v>0</v>
      </c>
      <c r="AD1114" s="137">
        <f t="shared" si="782"/>
        <v>0</v>
      </c>
    </row>
    <row r="1115" spans="1:30" s="118" customFormat="1" ht="20.25" hidden="1" customHeight="1" x14ac:dyDescent="0.25">
      <c r="A1115" s="187" t="s">
        <v>352</v>
      </c>
      <c r="B1115" s="187"/>
      <c r="C1115" s="187"/>
      <c r="D1115" s="187"/>
      <c r="E1115" s="202" t="s">
        <v>397</v>
      </c>
      <c r="F1115" s="204">
        <f t="shared" si="778"/>
        <v>0</v>
      </c>
      <c r="G1115" s="204">
        <f t="shared" si="779"/>
        <v>0</v>
      </c>
      <c r="H1115" s="205">
        <f t="shared" si="780"/>
        <v>0</v>
      </c>
      <c r="I1115" s="128"/>
      <c r="J1115" s="135"/>
      <c r="K1115" s="135"/>
      <c r="L1115" s="135"/>
      <c r="M1115" s="198">
        <v>32131</v>
      </c>
      <c r="N1115" s="199"/>
      <c r="O1115" s="200" t="s">
        <v>41</v>
      </c>
      <c r="P1115" s="199" t="s">
        <v>161</v>
      </c>
      <c r="Q1115" s="201">
        <f t="shared" ref="Q1115:AD1115" si="783">Q1116</f>
        <v>0</v>
      </c>
      <c r="R1115" s="201">
        <f t="shared" si="783"/>
        <v>0</v>
      </c>
      <c r="S1115" s="201">
        <f t="shared" si="783"/>
        <v>0</v>
      </c>
      <c r="T1115" s="201">
        <f t="shared" si="783"/>
        <v>0</v>
      </c>
      <c r="U1115" s="201">
        <f t="shared" si="783"/>
        <v>0</v>
      </c>
      <c r="V1115" s="201">
        <f t="shared" si="783"/>
        <v>0</v>
      </c>
      <c r="W1115" s="201">
        <f t="shared" si="783"/>
        <v>0</v>
      </c>
      <c r="X1115" s="201">
        <f t="shared" si="783"/>
        <v>0</v>
      </c>
      <c r="Y1115" s="201">
        <f t="shared" si="783"/>
        <v>0</v>
      </c>
      <c r="Z1115" s="201">
        <f t="shared" si="783"/>
        <v>0</v>
      </c>
      <c r="AA1115" s="201">
        <f t="shared" si="783"/>
        <v>0</v>
      </c>
      <c r="AB1115" s="201">
        <f t="shared" si="783"/>
        <v>0</v>
      </c>
      <c r="AC1115" s="201">
        <f t="shared" si="783"/>
        <v>0</v>
      </c>
      <c r="AD1115" s="201">
        <f t="shared" si="783"/>
        <v>0</v>
      </c>
    </row>
    <row r="1116" spans="1:30" s="118" customFormat="1" ht="20.25" hidden="1" customHeight="1" x14ac:dyDescent="0.25">
      <c r="A1116" s="186" t="s">
        <v>352</v>
      </c>
      <c r="B1116" s="186"/>
      <c r="C1116" s="186"/>
      <c r="D1116" s="186"/>
      <c r="E1116" s="186"/>
      <c r="F1116" s="204">
        <f t="shared" si="778"/>
        <v>0</v>
      </c>
      <c r="G1116" s="204">
        <f t="shared" si="779"/>
        <v>0</v>
      </c>
      <c r="H1116" s="205">
        <f t="shared" si="780"/>
        <v>0</v>
      </c>
      <c r="I1116" s="128"/>
      <c r="J1116" s="135"/>
      <c r="K1116" s="135"/>
      <c r="L1116" s="135"/>
      <c r="M1116" s="11"/>
      <c r="N1116" s="175">
        <v>321310</v>
      </c>
      <c r="O1116" s="176" t="s">
        <v>41</v>
      </c>
      <c r="P1116" s="177" t="s">
        <v>162</v>
      </c>
      <c r="Q1116" s="178">
        <v>0</v>
      </c>
      <c r="R1116" s="178">
        <v>0</v>
      </c>
      <c r="S1116" s="178">
        <f>Q1116+R1116</f>
        <v>0</v>
      </c>
      <c r="T1116" s="178"/>
      <c r="U1116" s="178"/>
      <c r="V1116" s="178"/>
      <c r="W1116" s="178"/>
      <c r="X1116" s="178"/>
      <c r="Y1116" s="178"/>
      <c r="Z1116" s="178"/>
      <c r="AA1116" s="178">
        <f t="shared" ref="AA1116:AA1117" si="784">+Q1116</f>
        <v>0</v>
      </c>
      <c r="AB1116" s="178"/>
      <c r="AC1116" s="178"/>
      <c r="AD1116" s="178"/>
    </row>
    <row r="1117" spans="1:30" s="118" customFormat="1" ht="20.25" hidden="1" customHeight="1" x14ac:dyDescent="0.25">
      <c r="A1117" s="186" t="s">
        <v>352</v>
      </c>
      <c r="B1117" s="186"/>
      <c r="C1117" s="186"/>
      <c r="D1117" s="186"/>
      <c r="E1117" s="186"/>
      <c r="F1117" s="204">
        <f t="shared" si="778"/>
        <v>0</v>
      </c>
      <c r="G1117" s="204">
        <f t="shared" si="779"/>
        <v>0</v>
      </c>
      <c r="H1117" s="205">
        <f t="shared" si="780"/>
        <v>0</v>
      </c>
      <c r="I1117" s="128"/>
      <c r="J1117" s="135"/>
      <c r="K1117" s="135"/>
      <c r="L1117" s="135"/>
      <c r="M1117" s="11"/>
      <c r="N1117" s="175">
        <v>321311</v>
      </c>
      <c r="O1117" s="176" t="s">
        <v>41</v>
      </c>
      <c r="P1117" s="177" t="s">
        <v>163</v>
      </c>
      <c r="Q1117" s="178">
        <v>0</v>
      </c>
      <c r="R1117" s="178">
        <v>0</v>
      </c>
      <c r="S1117" s="178">
        <f>Q1117+R1117</f>
        <v>0</v>
      </c>
      <c r="T1117" s="178"/>
      <c r="U1117" s="178"/>
      <c r="V1117" s="178"/>
      <c r="W1117" s="178"/>
      <c r="X1117" s="178"/>
      <c r="Y1117" s="178"/>
      <c r="Z1117" s="178"/>
      <c r="AA1117" s="178">
        <f t="shared" si="784"/>
        <v>0</v>
      </c>
      <c r="AB1117" s="178"/>
      <c r="AC1117" s="178"/>
      <c r="AD1117" s="178"/>
    </row>
    <row r="1118" spans="1:30" s="118" customFormat="1" ht="20.25" hidden="1" customHeight="1" x14ac:dyDescent="0.25">
      <c r="A1118" s="187" t="s">
        <v>352</v>
      </c>
      <c r="B1118" s="187"/>
      <c r="C1118" s="187"/>
      <c r="D1118" s="187"/>
      <c r="E1118" s="202" t="s">
        <v>397</v>
      </c>
      <c r="F1118" s="204">
        <f t="shared" si="778"/>
        <v>0</v>
      </c>
      <c r="G1118" s="204">
        <f t="shared" si="779"/>
        <v>0</v>
      </c>
      <c r="H1118" s="205">
        <f t="shared" si="780"/>
        <v>0</v>
      </c>
      <c r="I1118" s="128"/>
      <c r="J1118" s="135"/>
      <c r="K1118" s="135"/>
      <c r="L1118" s="135"/>
      <c r="M1118" s="198">
        <v>32132</v>
      </c>
      <c r="N1118" s="199"/>
      <c r="O1118" s="200" t="s">
        <v>41</v>
      </c>
      <c r="P1118" s="199" t="s">
        <v>164</v>
      </c>
      <c r="Q1118" s="201">
        <v>0</v>
      </c>
      <c r="R1118" s="201">
        <v>0</v>
      </c>
      <c r="S1118" s="201">
        <v>0</v>
      </c>
      <c r="T1118" s="201">
        <v>0</v>
      </c>
      <c r="U1118" s="201">
        <v>0</v>
      </c>
      <c r="V1118" s="201">
        <v>0</v>
      </c>
      <c r="W1118" s="201">
        <v>0</v>
      </c>
      <c r="X1118" s="201">
        <v>0</v>
      </c>
      <c r="Y1118" s="201">
        <v>0</v>
      </c>
      <c r="Z1118" s="201">
        <v>0</v>
      </c>
      <c r="AA1118" s="201">
        <v>0</v>
      </c>
      <c r="AB1118" s="201">
        <v>0</v>
      </c>
      <c r="AC1118" s="201">
        <v>0</v>
      </c>
      <c r="AD1118" s="201">
        <v>0</v>
      </c>
    </row>
    <row r="1119" spans="1:30" s="118" customFormat="1" ht="20.25" hidden="1" customHeight="1" x14ac:dyDescent="0.25">
      <c r="A1119" s="186" t="s">
        <v>352</v>
      </c>
      <c r="B1119" s="186"/>
      <c r="C1119" s="186"/>
      <c r="D1119" s="186"/>
      <c r="E1119" s="186"/>
      <c r="F1119" s="204">
        <f t="shared" si="778"/>
        <v>0</v>
      </c>
      <c r="G1119" s="204">
        <f t="shared" si="779"/>
        <v>0</v>
      </c>
      <c r="H1119" s="205">
        <f t="shared" si="780"/>
        <v>0</v>
      </c>
      <c r="I1119" s="128"/>
      <c r="J1119" s="135"/>
      <c r="K1119" s="135"/>
      <c r="L1119" s="135"/>
      <c r="M1119" s="11"/>
      <c r="N1119" s="175">
        <v>321320</v>
      </c>
      <c r="O1119" s="176" t="s">
        <v>41</v>
      </c>
      <c r="P1119" s="177" t="s">
        <v>164</v>
      </c>
      <c r="Q1119" s="178">
        <v>0</v>
      </c>
      <c r="R1119" s="178">
        <v>0</v>
      </c>
      <c r="S1119" s="178">
        <f>Q1119+R1119</f>
        <v>0</v>
      </c>
      <c r="T1119" s="178"/>
      <c r="U1119" s="178"/>
      <c r="V1119" s="178"/>
      <c r="W1119" s="178"/>
      <c r="X1119" s="178"/>
      <c r="Y1119" s="178"/>
      <c r="Z1119" s="178"/>
      <c r="AA1119" s="178">
        <f>+Q1119</f>
        <v>0</v>
      </c>
      <c r="AB1119" s="178"/>
      <c r="AC1119" s="178"/>
      <c r="AD1119" s="178"/>
    </row>
    <row r="1120" spans="1:30" s="218" customFormat="1" ht="20.25" hidden="1" customHeight="1" x14ac:dyDescent="0.25">
      <c r="A1120" s="192" t="s">
        <v>352</v>
      </c>
      <c r="B1120" s="192"/>
      <c r="C1120" s="219" t="s">
        <v>393</v>
      </c>
      <c r="D1120" s="219" t="s">
        <v>396</v>
      </c>
      <c r="E1120" s="219" t="s">
        <v>397</v>
      </c>
      <c r="F1120" s="211">
        <f t="shared" si="778"/>
        <v>2760</v>
      </c>
      <c r="G1120" s="211">
        <f t="shared" si="779"/>
        <v>0</v>
      </c>
      <c r="H1120" s="212">
        <f t="shared" si="780"/>
        <v>2870</v>
      </c>
      <c r="I1120" s="213"/>
      <c r="J1120" s="214"/>
      <c r="K1120" s="214">
        <v>322</v>
      </c>
      <c r="L1120" s="214"/>
      <c r="M1120" s="214"/>
      <c r="N1120" s="215"/>
      <c r="O1120" s="220" t="s">
        <v>41</v>
      </c>
      <c r="P1120" s="216" t="s">
        <v>165</v>
      </c>
      <c r="Q1120" s="217">
        <f>Q1121+Q1131+Q1136</f>
        <v>1380</v>
      </c>
      <c r="R1120" s="217">
        <f t="shared" ref="R1120:AB1120" si="785">R1121+R1131+R1136</f>
        <v>0</v>
      </c>
      <c r="S1120" s="217">
        <f t="shared" si="785"/>
        <v>1380</v>
      </c>
      <c r="T1120" s="217">
        <f t="shared" si="785"/>
        <v>0</v>
      </c>
      <c r="U1120" s="217">
        <f t="shared" si="785"/>
        <v>0</v>
      </c>
      <c r="V1120" s="217">
        <f t="shared" si="785"/>
        <v>0</v>
      </c>
      <c r="W1120" s="217">
        <f t="shared" si="785"/>
        <v>0</v>
      </c>
      <c r="X1120" s="217">
        <f t="shared" si="785"/>
        <v>0</v>
      </c>
      <c r="Y1120" s="217">
        <f t="shared" si="785"/>
        <v>0</v>
      </c>
      <c r="Z1120" s="217">
        <f t="shared" si="785"/>
        <v>1380</v>
      </c>
      <c r="AA1120" s="217">
        <f t="shared" si="785"/>
        <v>940</v>
      </c>
      <c r="AB1120" s="217">
        <f t="shared" si="785"/>
        <v>550</v>
      </c>
      <c r="AC1120" s="217"/>
      <c r="AD1120" s="217"/>
    </row>
    <row r="1121" spans="1:30" s="118" customFormat="1" ht="20.25" hidden="1" customHeight="1" x14ac:dyDescent="0.25">
      <c r="A1121" s="186" t="s">
        <v>352</v>
      </c>
      <c r="B1121" s="186"/>
      <c r="C1121" s="186"/>
      <c r="D1121" s="202" t="s">
        <v>396</v>
      </c>
      <c r="E1121" s="202" t="s">
        <v>397</v>
      </c>
      <c r="F1121" s="204">
        <f t="shared" si="778"/>
        <v>700</v>
      </c>
      <c r="G1121" s="204">
        <f t="shared" si="779"/>
        <v>0</v>
      </c>
      <c r="H1121" s="205">
        <f t="shared" si="780"/>
        <v>760</v>
      </c>
      <c r="I1121" s="128"/>
      <c r="J1121" s="135"/>
      <c r="K1121" s="135"/>
      <c r="L1121" s="135">
        <v>3221</v>
      </c>
      <c r="M1121" s="11"/>
      <c r="N1121" s="131"/>
      <c r="O1121" s="12" t="s">
        <v>41</v>
      </c>
      <c r="P1121" s="131" t="s">
        <v>166</v>
      </c>
      <c r="Q1121" s="137">
        <f>Q1122+Q1127+Q1129+Q1125</f>
        <v>350</v>
      </c>
      <c r="R1121" s="137">
        <f t="shared" ref="R1121:AB1121" si="786">R1122+R1127+R1129+R1125</f>
        <v>0</v>
      </c>
      <c r="S1121" s="137">
        <f t="shared" si="786"/>
        <v>350</v>
      </c>
      <c r="T1121" s="137">
        <f t="shared" si="786"/>
        <v>0</v>
      </c>
      <c r="U1121" s="137">
        <f t="shared" si="786"/>
        <v>0</v>
      </c>
      <c r="V1121" s="137">
        <f t="shared" si="786"/>
        <v>0</v>
      </c>
      <c r="W1121" s="137">
        <f t="shared" si="786"/>
        <v>0</v>
      </c>
      <c r="X1121" s="137">
        <f t="shared" si="786"/>
        <v>0</v>
      </c>
      <c r="Y1121" s="137">
        <f t="shared" si="786"/>
        <v>0</v>
      </c>
      <c r="Z1121" s="137">
        <f t="shared" si="786"/>
        <v>350</v>
      </c>
      <c r="AA1121" s="137">
        <f t="shared" si="786"/>
        <v>260</v>
      </c>
      <c r="AB1121" s="137">
        <f t="shared" si="786"/>
        <v>150</v>
      </c>
      <c r="AC1121" s="137"/>
      <c r="AD1121" s="137"/>
    </row>
    <row r="1122" spans="1:30" s="118" customFormat="1" ht="20.25" hidden="1" customHeight="1" x14ac:dyDescent="0.25">
      <c r="A1122" s="187" t="s">
        <v>352</v>
      </c>
      <c r="B1122" s="187"/>
      <c r="C1122" s="187"/>
      <c r="D1122" s="187"/>
      <c r="E1122" s="202" t="s">
        <v>397</v>
      </c>
      <c r="F1122" s="204">
        <f t="shared" si="778"/>
        <v>200</v>
      </c>
      <c r="G1122" s="204">
        <f t="shared" si="779"/>
        <v>0</v>
      </c>
      <c r="H1122" s="205">
        <f t="shared" si="780"/>
        <v>230</v>
      </c>
      <c r="I1122" s="128"/>
      <c r="J1122" s="135"/>
      <c r="K1122" s="135"/>
      <c r="L1122" s="135"/>
      <c r="M1122" s="198">
        <v>32211</v>
      </c>
      <c r="N1122" s="199"/>
      <c r="O1122" s="200" t="s">
        <v>41</v>
      </c>
      <c r="P1122" s="199" t="s">
        <v>167</v>
      </c>
      <c r="Q1122" s="201">
        <f>Q1124+Q1123</f>
        <v>100</v>
      </c>
      <c r="R1122" s="201">
        <f>R1124+R1123</f>
        <v>0</v>
      </c>
      <c r="S1122" s="201">
        <f>S1124+S1123</f>
        <v>100</v>
      </c>
      <c r="T1122" s="201">
        <f t="shared" ref="T1122:AB1122" si="787">T1124+T1123</f>
        <v>0</v>
      </c>
      <c r="U1122" s="201">
        <f t="shared" si="787"/>
        <v>0</v>
      </c>
      <c r="V1122" s="201">
        <f t="shared" si="787"/>
        <v>0</v>
      </c>
      <c r="W1122" s="201">
        <f t="shared" si="787"/>
        <v>0</v>
      </c>
      <c r="X1122" s="201">
        <f t="shared" si="787"/>
        <v>0</v>
      </c>
      <c r="Y1122" s="201">
        <f t="shared" si="787"/>
        <v>0</v>
      </c>
      <c r="Z1122" s="201">
        <f t="shared" si="787"/>
        <v>100</v>
      </c>
      <c r="AA1122" s="201">
        <f t="shared" si="787"/>
        <v>80</v>
      </c>
      <c r="AB1122" s="201">
        <f t="shared" si="787"/>
        <v>50</v>
      </c>
      <c r="AC1122" s="201"/>
      <c r="AD1122" s="201"/>
    </row>
    <row r="1123" spans="1:30" s="118" customFormat="1" ht="20.25" hidden="1" customHeight="1" x14ac:dyDescent="0.25">
      <c r="A1123" s="186" t="s">
        <v>352</v>
      </c>
      <c r="B1123" s="186"/>
      <c r="C1123" s="186"/>
      <c r="D1123" s="186"/>
      <c r="E1123" s="186"/>
      <c r="F1123" s="204">
        <f t="shared" si="778"/>
        <v>100</v>
      </c>
      <c r="G1123" s="204">
        <f t="shared" si="779"/>
        <v>0</v>
      </c>
      <c r="H1123" s="205">
        <f t="shared" si="780"/>
        <v>120</v>
      </c>
      <c r="I1123" s="128"/>
      <c r="J1123" s="135"/>
      <c r="K1123" s="135"/>
      <c r="L1123" s="135"/>
      <c r="M1123" s="11"/>
      <c r="N1123" s="175">
        <v>322110</v>
      </c>
      <c r="O1123" s="176" t="s">
        <v>41</v>
      </c>
      <c r="P1123" s="177" t="s">
        <v>167</v>
      </c>
      <c r="Q1123" s="178">
        <v>50</v>
      </c>
      <c r="R1123" s="178">
        <f>S1123-Q1123</f>
        <v>0</v>
      </c>
      <c r="S1123" s="178">
        <v>50</v>
      </c>
      <c r="T1123" s="178"/>
      <c r="U1123" s="178"/>
      <c r="V1123" s="178"/>
      <c r="W1123" s="178"/>
      <c r="X1123" s="178"/>
      <c r="Y1123" s="178"/>
      <c r="Z1123" s="178">
        <v>50</v>
      </c>
      <c r="AA1123" s="178">
        <f t="shared" ref="AA1123" si="788">+Q1123</f>
        <v>50</v>
      </c>
      <c r="AB1123" s="178">
        <v>20</v>
      </c>
      <c r="AC1123" s="178"/>
      <c r="AD1123" s="178"/>
    </row>
    <row r="1124" spans="1:30" s="118" customFormat="1" ht="20.25" hidden="1" customHeight="1" x14ac:dyDescent="0.25">
      <c r="A1124" s="186" t="s">
        <v>352</v>
      </c>
      <c r="B1124" s="186"/>
      <c r="C1124" s="186"/>
      <c r="D1124" s="186"/>
      <c r="E1124" s="186"/>
      <c r="F1124" s="204">
        <f t="shared" si="778"/>
        <v>100</v>
      </c>
      <c r="G1124" s="204">
        <f t="shared" si="779"/>
        <v>0</v>
      </c>
      <c r="H1124" s="205">
        <f t="shared" si="780"/>
        <v>110</v>
      </c>
      <c r="I1124" s="128"/>
      <c r="J1124" s="135"/>
      <c r="K1124" s="135"/>
      <c r="L1124" s="135"/>
      <c r="M1124" s="11"/>
      <c r="N1124" s="175">
        <v>322111</v>
      </c>
      <c r="O1124" s="176" t="s">
        <v>41</v>
      </c>
      <c r="P1124" s="177" t="s">
        <v>169</v>
      </c>
      <c r="Q1124" s="178">
        <v>50</v>
      </c>
      <c r="R1124" s="178">
        <f>S1124-Q1124</f>
        <v>0</v>
      </c>
      <c r="S1124" s="178">
        <v>50</v>
      </c>
      <c r="T1124" s="178"/>
      <c r="U1124" s="178"/>
      <c r="V1124" s="178"/>
      <c r="W1124" s="178"/>
      <c r="X1124" s="178"/>
      <c r="Y1124" s="178"/>
      <c r="Z1124" s="178">
        <v>50</v>
      </c>
      <c r="AA1124" s="178">
        <v>30</v>
      </c>
      <c r="AB1124" s="178">
        <v>30</v>
      </c>
      <c r="AC1124" s="178"/>
      <c r="AD1124" s="178"/>
    </row>
    <row r="1125" spans="1:30" s="118" customFormat="1" ht="20.25" hidden="1" customHeight="1" x14ac:dyDescent="0.25">
      <c r="A1125" s="187" t="s">
        <v>352</v>
      </c>
      <c r="B1125" s="187"/>
      <c r="C1125" s="187"/>
      <c r="D1125" s="187"/>
      <c r="E1125" s="202" t="s">
        <v>397</v>
      </c>
      <c r="F1125" s="204">
        <f t="shared" si="778"/>
        <v>0</v>
      </c>
      <c r="G1125" s="204">
        <f t="shared" si="779"/>
        <v>0</v>
      </c>
      <c r="H1125" s="205">
        <f t="shared" si="780"/>
        <v>0</v>
      </c>
      <c r="I1125" s="128"/>
      <c r="J1125" s="135"/>
      <c r="K1125" s="135"/>
      <c r="L1125" s="135"/>
      <c r="M1125" s="198">
        <v>32212</v>
      </c>
      <c r="N1125" s="199"/>
      <c r="O1125" s="200" t="s">
        <v>41</v>
      </c>
      <c r="P1125" s="199" t="s">
        <v>174</v>
      </c>
      <c r="Q1125" s="201">
        <v>0</v>
      </c>
      <c r="R1125" s="201">
        <v>0</v>
      </c>
      <c r="S1125" s="201">
        <v>0</v>
      </c>
      <c r="T1125" s="201">
        <v>0</v>
      </c>
      <c r="U1125" s="201">
        <v>0</v>
      </c>
      <c r="V1125" s="201">
        <v>0</v>
      </c>
      <c r="W1125" s="201">
        <v>0</v>
      </c>
      <c r="X1125" s="201">
        <v>0</v>
      </c>
      <c r="Y1125" s="201">
        <v>0</v>
      </c>
      <c r="Z1125" s="201">
        <v>0</v>
      </c>
      <c r="AA1125" s="201">
        <v>0</v>
      </c>
      <c r="AB1125" s="201">
        <v>0</v>
      </c>
      <c r="AC1125" s="201"/>
      <c r="AD1125" s="201"/>
    </row>
    <row r="1126" spans="1:30" s="118" customFormat="1" ht="20.25" hidden="1" customHeight="1" x14ac:dyDescent="0.25">
      <c r="A1126" s="186" t="s">
        <v>352</v>
      </c>
      <c r="B1126" s="186"/>
      <c r="C1126" s="186"/>
      <c r="D1126" s="186"/>
      <c r="E1126" s="186"/>
      <c r="F1126" s="204">
        <f t="shared" si="778"/>
        <v>0</v>
      </c>
      <c r="G1126" s="204">
        <f t="shared" si="779"/>
        <v>0</v>
      </c>
      <c r="H1126" s="205">
        <f t="shared" si="780"/>
        <v>0</v>
      </c>
      <c r="I1126" s="128"/>
      <c r="J1126" s="135"/>
      <c r="K1126" s="135"/>
      <c r="L1126" s="135"/>
      <c r="M1126" s="11"/>
      <c r="N1126" s="175">
        <v>322120</v>
      </c>
      <c r="O1126" s="176" t="s">
        <v>41</v>
      </c>
      <c r="P1126" s="177" t="s">
        <v>174</v>
      </c>
      <c r="Q1126" s="178">
        <v>0</v>
      </c>
      <c r="R1126" s="178">
        <v>0</v>
      </c>
      <c r="S1126" s="178">
        <f>Q1126+R1126</f>
        <v>0</v>
      </c>
      <c r="T1126" s="178"/>
      <c r="U1126" s="178"/>
      <c r="V1126" s="178"/>
      <c r="W1126" s="178"/>
      <c r="X1126" s="178"/>
      <c r="Y1126" s="178"/>
      <c r="Z1126" s="178"/>
      <c r="AA1126" s="178">
        <f>+Q1126</f>
        <v>0</v>
      </c>
      <c r="AB1126" s="178"/>
      <c r="AC1126" s="178"/>
      <c r="AD1126" s="178"/>
    </row>
    <row r="1127" spans="1:30" s="118" customFormat="1" ht="20.25" hidden="1" customHeight="1" x14ac:dyDescent="0.25">
      <c r="A1127" s="187" t="s">
        <v>352</v>
      </c>
      <c r="B1127" s="187"/>
      <c r="C1127" s="187"/>
      <c r="D1127" s="187"/>
      <c r="E1127" s="202" t="s">
        <v>397</v>
      </c>
      <c r="F1127" s="204">
        <f t="shared" si="778"/>
        <v>240</v>
      </c>
      <c r="G1127" s="204">
        <f t="shared" si="779"/>
        <v>0</v>
      </c>
      <c r="H1127" s="205">
        <f t="shared" si="780"/>
        <v>250</v>
      </c>
      <c r="I1127" s="128"/>
      <c r="J1127" s="135"/>
      <c r="K1127" s="135"/>
      <c r="L1127" s="135"/>
      <c r="M1127" s="198">
        <v>32214</v>
      </c>
      <c r="N1127" s="199"/>
      <c r="O1127" s="200" t="s">
        <v>41</v>
      </c>
      <c r="P1127" s="199" t="s">
        <v>175</v>
      </c>
      <c r="Q1127" s="201">
        <f>Q1128</f>
        <v>120</v>
      </c>
      <c r="R1127" s="201">
        <f>R1128</f>
        <v>0</v>
      </c>
      <c r="S1127" s="201">
        <f>S1128</f>
        <v>120</v>
      </c>
      <c r="T1127" s="201">
        <f t="shared" ref="T1127:AB1127" si="789">T1128</f>
        <v>0</v>
      </c>
      <c r="U1127" s="201">
        <f t="shared" si="789"/>
        <v>0</v>
      </c>
      <c r="V1127" s="201">
        <f t="shared" si="789"/>
        <v>0</v>
      </c>
      <c r="W1127" s="201">
        <f t="shared" si="789"/>
        <v>0</v>
      </c>
      <c r="X1127" s="201">
        <f t="shared" si="789"/>
        <v>0</v>
      </c>
      <c r="Y1127" s="201">
        <f t="shared" si="789"/>
        <v>0</v>
      </c>
      <c r="Z1127" s="201">
        <f t="shared" si="789"/>
        <v>120</v>
      </c>
      <c r="AA1127" s="201">
        <f t="shared" si="789"/>
        <v>80</v>
      </c>
      <c r="AB1127" s="201">
        <f t="shared" si="789"/>
        <v>50</v>
      </c>
      <c r="AC1127" s="201"/>
      <c r="AD1127" s="201"/>
    </row>
    <row r="1128" spans="1:30" s="118" customFormat="1" ht="20.25" hidden="1" customHeight="1" x14ac:dyDescent="0.25">
      <c r="A1128" s="186" t="s">
        <v>352</v>
      </c>
      <c r="B1128" s="186"/>
      <c r="C1128" s="186"/>
      <c r="D1128" s="186"/>
      <c r="E1128" s="186"/>
      <c r="F1128" s="204">
        <f t="shared" si="778"/>
        <v>240</v>
      </c>
      <c r="G1128" s="204">
        <f t="shared" si="779"/>
        <v>0</v>
      </c>
      <c r="H1128" s="205">
        <f t="shared" si="780"/>
        <v>250</v>
      </c>
      <c r="I1128" s="128"/>
      <c r="J1128" s="135"/>
      <c r="K1128" s="135"/>
      <c r="L1128" s="135"/>
      <c r="M1128" s="11"/>
      <c r="N1128" s="175">
        <v>322140</v>
      </c>
      <c r="O1128" s="176" t="s">
        <v>41</v>
      </c>
      <c r="P1128" s="177" t="s">
        <v>175</v>
      </c>
      <c r="Q1128" s="178">
        <v>120</v>
      </c>
      <c r="R1128" s="178">
        <f>S1128-Q1128</f>
        <v>0</v>
      </c>
      <c r="S1128" s="178">
        <v>120</v>
      </c>
      <c r="T1128" s="178"/>
      <c r="U1128" s="178"/>
      <c r="V1128" s="178"/>
      <c r="W1128" s="178"/>
      <c r="X1128" s="178"/>
      <c r="Y1128" s="178"/>
      <c r="Z1128" s="178">
        <v>120</v>
      </c>
      <c r="AA1128" s="178">
        <v>80</v>
      </c>
      <c r="AB1128" s="178">
        <v>50</v>
      </c>
      <c r="AC1128" s="178"/>
      <c r="AD1128" s="178"/>
    </row>
    <row r="1129" spans="1:30" s="118" customFormat="1" ht="20.25" hidden="1" customHeight="1" x14ac:dyDescent="0.25">
      <c r="A1129" s="187" t="s">
        <v>352</v>
      </c>
      <c r="B1129" s="187"/>
      <c r="C1129" s="187"/>
      <c r="D1129" s="187"/>
      <c r="E1129" s="202" t="s">
        <v>397</v>
      </c>
      <c r="F1129" s="204">
        <f t="shared" si="778"/>
        <v>260</v>
      </c>
      <c r="G1129" s="204">
        <f t="shared" si="779"/>
        <v>0</v>
      </c>
      <c r="H1129" s="205">
        <f t="shared" si="780"/>
        <v>280</v>
      </c>
      <c r="I1129" s="128"/>
      <c r="J1129" s="135"/>
      <c r="K1129" s="135"/>
      <c r="L1129" s="135"/>
      <c r="M1129" s="198">
        <v>32216</v>
      </c>
      <c r="N1129" s="199"/>
      <c r="O1129" s="200" t="s">
        <v>41</v>
      </c>
      <c r="P1129" s="199" t="s">
        <v>176</v>
      </c>
      <c r="Q1129" s="201">
        <f>Q1130</f>
        <v>130</v>
      </c>
      <c r="R1129" s="201">
        <f>R1130</f>
        <v>0</v>
      </c>
      <c r="S1129" s="201">
        <f>S1130</f>
        <v>130</v>
      </c>
      <c r="T1129" s="201">
        <f t="shared" ref="T1129:AB1129" si="790">T1130</f>
        <v>0</v>
      </c>
      <c r="U1129" s="201">
        <f t="shared" si="790"/>
        <v>0</v>
      </c>
      <c r="V1129" s="201">
        <f t="shared" si="790"/>
        <v>0</v>
      </c>
      <c r="W1129" s="201">
        <f t="shared" si="790"/>
        <v>0</v>
      </c>
      <c r="X1129" s="201">
        <f t="shared" si="790"/>
        <v>0</v>
      </c>
      <c r="Y1129" s="201">
        <f t="shared" si="790"/>
        <v>0</v>
      </c>
      <c r="Z1129" s="201">
        <f t="shared" si="790"/>
        <v>130</v>
      </c>
      <c r="AA1129" s="201">
        <f t="shared" si="790"/>
        <v>100</v>
      </c>
      <c r="AB1129" s="201">
        <f t="shared" si="790"/>
        <v>50</v>
      </c>
      <c r="AC1129" s="201"/>
      <c r="AD1129" s="201"/>
    </row>
    <row r="1130" spans="1:30" s="118" customFormat="1" ht="20.25" hidden="1" customHeight="1" x14ac:dyDescent="0.25">
      <c r="A1130" s="186" t="s">
        <v>352</v>
      </c>
      <c r="B1130" s="186"/>
      <c r="C1130" s="186"/>
      <c r="D1130" s="186"/>
      <c r="E1130" s="186"/>
      <c r="F1130" s="204">
        <f t="shared" si="778"/>
        <v>260</v>
      </c>
      <c r="G1130" s="204">
        <f t="shared" si="779"/>
        <v>0</v>
      </c>
      <c r="H1130" s="205">
        <f t="shared" si="780"/>
        <v>280</v>
      </c>
      <c r="I1130" s="128"/>
      <c r="J1130" s="135"/>
      <c r="K1130" s="135"/>
      <c r="L1130" s="135"/>
      <c r="M1130" s="11"/>
      <c r="N1130" s="175">
        <v>322160</v>
      </c>
      <c r="O1130" s="176" t="s">
        <v>41</v>
      </c>
      <c r="P1130" s="177" t="s">
        <v>176</v>
      </c>
      <c r="Q1130" s="178">
        <v>130</v>
      </c>
      <c r="R1130" s="178">
        <f>S1130-Q1130</f>
        <v>0</v>
      </c>
      <c r="S1130" s="178">
        <v>130</v>
      </c>
      <c r="T1130" s="178"/>
      <c r="U1130" s="178"/>
      <c r="V1130" s="178"/>
      <c r="W1130" s="178"/>
      <c r="X1130" s="178"/>
      <c r="Y1130" s="178"/>
      <c r="Z1130" s="178">
        <v>130</v>
      </c>
      <c r="AA1130" s="178">
        <v>100</v>
      </c>
      <c r="AB1130" s="178">
        <v>50</v>
      </c>
      <c r="AC1130" s="178"/>
      <c r="AD1130" s="178"/>
    </row>
    <row r="1131" spans="1:30" s="118" customFormat="1" ht="20.25" hidden="1" customHeight="1" x14ac:dyDescent="0.25">
      <c r="A1131" s="186" t="s">
        <v>352</v>
      </c>
      <c r="B1131" s="186"/>
      <c r="C1131" s="186"/>
      <c r="D1131" s="202" t="s">
        <v>396</v>
      </c>
      <c r="E1131" s="202" t="s">
        <v>397</v>
      </c>
      <c r="F1131" s="204">
        <f t="shared" si="778"/>
        <v>160</v>
      </c>
      <c r="G1131" s="204">
        <f t="shared" si="779"/>
        <v>0</v>
      </c>
      <c r="H1131" s="205">
        <f t="shared" si="780"/>
        <v>80</v>
      </c>
      <c r="I1131" s="128"/>
      <c r="J1131" s="135"/>
      <c r="K1131" s="135"/>
      <c r="L1131" s="135">
        <v>3222</v>
      </c>
      <c r="M1131" s="11"/>
      <c r="N1131" s="131"/>
      <c r="O1131" s="12" t="s">
        <v>41</v>
      </c>
      <c r="P1131" s="131" t="s">
        <v>178</v>
      </c>
      <c r="Q1131" s="137">
        <f>Q1132+Q1134</f>
        <v>80</v>
      </c>
      <c r="R1131" s="137">
        <f>R1132+R1134</f>
        <v>0</v>
      </c>
      <c r="S1131" s="137">
        <f>S1132+S1134</f>
        <v>80</v>
      </c>
      <c r="T1131" s="137">
        <f t="shared" ref="T1131:AB1131" si="791">T1132+T1134</f>
        <v>0</v>
      </c>
      <c r="U1131" s="137">
        <f t="shared" si="791"/>
        <v>0</v>
      </c>
      <c r="V1131" s="137">
        <f t="shared" si="791"/>
        <v>0</v>
      </c>
      <c r="W1131" s="137">
        <f t="shared" si="791"/>
        <v>0</v>
      </c>
      <c r="X1131" s="137">
        <f t="shared" si="791"/>
        <v>0</v>
      </c>
      <c r="Y1131" s="137">
        <f t="shared" si="791"/>
        <v>0</v>
      </c>
      <c r="Z1131" s="137">
        <f t="shared" si="791"/>
        <v>80</v>
      </c>
      <c r="AA1131" s="137">
        <f t="shared" si="791"/>
        <v>0</v>
      </c>
      <c r="AB1131" s="137">
        <f t="shared" si="791"/>
        <v>0</v>
      </c>
      <c r="AC1131" s="137"/>
      <c r="AD1131" s="137"/>
    </row>
    <row r="1132" spans="1:30" s="118" customFormat="1" ht="20.25" hidden="1" customHeight="1" x14ac:dyDescent="0.25">
      <c r="A1132" s="187" t="s">
        <v>352</v>
      </c>
      <c r="B1132" s="187"/>
      <c r="C1132" s="187"/>
      <c r="D1132" s="187"/>
      <c r="E1132" s="202" t="s">
        <v>397</v>
      </c>
      <c r="F1132" s="204">
        <f t="shared" si="778"/>
        <v>0</v>
      </c>
      <c r="G1132" s="204">
        <f t="shared" si="779"/>
        <v>0</v>
      </c>
      <c r="H1132" s="205">
        <f t="shared" si="780"/>
        <v>0</v>
      </c>
      <c r="I1132" s="128"/>
      <c r="J1132" s="135"/>
      <c r="K1132" s="135"/>
      <c r="L1132" s="135"/>
      <c r="M1132" s="198">
        <v>32221</v>
      </c>
      <c r="N1132" s="199"/>
      <c r="O1132" s="200" t="s">
        <v>41</v>
      </c>
      <c r="P1132" s="199" t="s">
        <v>179</v>
      </c>
      <c r="Q1132" s="201">
        <f>Q1133</f>
        <v>0</v>
      </c>
      <c r="R1132" s="201">
        <f>R1133</f>
        <v>0</v>
      </c>
      <c r="S1132" s="201">
        <f>S1133</f>
        <v>0</v>
      </c>
      <c r="T1132" s="201">
        <f t="shared" ref="T1132:AB1132" si="792">T1133</f>
        <v>0</v>
      </c>
      <c r="U1132" s="201">
        <f t="shared" si="792"/>
        <v>0</v>
      </c>
      <c r="V1132" s="201">
        <f t="shared" si="792"/>
        <v>0</v>
      </c>
      <c r="W1132" s="201">
        <f t="shared" si="792"/>
        <v>0</v>
      </c>
      <c r="X1132" s="201">
        <f t="shared" si="792"/>
        <v>0</v>
      </c>
      <c r="Y1132" s="201">
        <f t="shared" si="792"/>
        <v>0</v>
      </c>
      <c r="Z1132" s="201">
        <f t="shared" si="792"/>
        <v>0</v>
      </c>
      <c r="AA1132" s="201">
        <f t="shared" si="792"/>
        <v>0</v>
      </c>
      <c r="AB1132" s="201">
        <f t="shared" si="792"/>
        <v>0</v>
      </c>
      <c r="AC1132" s="201"/>
      <c r="AD1132" s="201"/>
    </row>
    <row r="1133" spans="1:30" s="118" customFormat="1" ht="20.25" hidden="1" customHeight="1" x14ac:dyDescent="0.25">
      <c r="A1133" s="186" t="s">
        <v>352</v>
      </c>
      <c r="B1133" s="186"/>
      <c r="C1133" s="186"/>
      <c r="D1133" s="186"/>
      <c r="E1133" s="186"/>
      <c r="F1133" s="204">
        <f t="shared" si="778"/>
        <v>0</v>
      </c>
      <c r="G1133" s="204">
        <f t="shared" si="779"/>
        <v>0</v>
      </c>
      <c r="H1133" s="205">
        <f t="shared" si="780"/>
        <v>0</v>
      </c>
      <c r="I1133" s="128"/>
      <c r="J1133" s="135"/>
      <c r="K1133" s="135"/>
      <c r="L1133" s="135"/>
      <c r="M1133" s="11"/>
      <c r="N1133" s="175">
        <v>322210</v>
      </c>
      <c r="O1133" s="176" t="s">
        <v>41</v>
      </c>
      <c r="P1133" s="177" t="s">
        <v>179</v>
      </c>
      <c r="Q1133" s="178">
        <v>0</v>
      </c>
      <c r="R1133" s="178">
        <v>0</v>
      </c>
      <c r="S1133" s="178">
        <f>Q1133+R1133</f>
        <v>0</v>
      </c>
      <c r="T1133" s="178"/>
      <c r="U1133" s="178"/>
      <c r="V1133" s="178"/>
      <c r="W1133" s="178"/>
      <c r="X1133" s="178"/>
      <c r="Y1133" s="178"/>
      <c r="Z1133" s="178"/>
      <c r="AA1133" s="178">
        <f>+Q1133</f>
        <v>0</v>
      </c>
      <c r="AB1133" s="178"/>
      <c r="AC1133" s="178"/>
      <c r="AD1133" s="178"/>
    </row>
    <row r="1134" spans="1:30" s="118" customFormat="1" ht="20.25" hidden="1" customHeight="1" x14ac:dyDescent="0.25">
      <c r="A1134" s="187" t="s">
        <v>352</v>
      </c>
      <c r="B1134" s="187"/>
      <c r="C1134" s="187"/>
      <c r="D1134" s="187"/>
      <c r="E1134" s="202" t="s">
        <v>397</v>
      </c>
      <c r="F1134" s="204">
        <f t="shared" si="778"/>
        <v>160</v>
      </c>
      <c r="G1134" s="204">
        <f t="shared" si="779"/>
        <v>0</v>
      </c>
      <c r="H1134" s="205">
        <f t="shared" si="780"/>
        <v>80</v>
      </c>
      <c r="I1134" s="128"/>
      <c r="J1134" s="135"/>
      <c r="K1134" s="135"/>
      <c r="L1134" s="135"/>
      <c r="M1134" s="198">
        <v>32222</v>
      </c>
      <c r="N1134" s="199"/>
      <c r="O1134" s="200" t="s">
        <v>41</v>
      </c>
      <c r="P1134" s="199" t="s">
        <v>181</v>
      </c>
      <c r="Q1134" s="201">
        <f>Q1135</f>
        <v>80</v>
      </c>
      <c r="R1134" s="201">
        <f>R1135</f>
        <v>0</v>
      </c>
      <c r="S1134" s="201">
        <f>S1135</f>
        <v>80</v>
      </c>
      <c r="T1134" s="201">
        <f t="shared" ref="T1134:AB1134" si="793">T1135</f>
        <v>0</v>
      </c>
      <c r="U1134" s="201">
        <f t="shared" si="793"/>
        <v>0</v>
      </c>
      <c r="V1134" s="201">
        <f t="shared" si="793"/>
        <v>0</v>
      </c>
      <c r="W1134" s="201">
        <f t="shared" si="793"/>
        <v>0</v>
      </c>
      <c r="X1134" s="201">
        <f t="shared" si="793"/>
        <v>0</v>
      </c>
      <c r="Y1134" s="201">
        <f t="shared" si="793"/>
        <v>0</v>
      </c>
      <c r="Z1134" s="201">
        <f t="shared" si="793"/>
        <v>80</v>
      </c>
      <c r="AA1134" s="201">
        <f t="shared" si="793"/>
        <v>0</v>
      </c>
      <c r="AB1134" s="201">
        <f t="shared" si="793"/>
        <v>0</v>
      </c>
      <c r="AC1134" s="201"/>
      <c r="AD1134" s="201"/>
    </row>
    <row r="1135" spans="1:30" s="118" customFormat="1" ht="20.25" hidden="1" customHeight="1" x14ac:dyDescent="0.25">
      <c r="A1135" s="186" t="s">
        <v>352</v>
      </c>
      <c r="B1135" s="186"/>
      <c r="C1135" s="186"/>
      <c r="D1135" s="186"/>
      <c r="E1135" s="186"/>
      <c r="F1135" s="204">
        <f t="shared" si="778"/>
        <v>160</v>
      </c>
      <c r="G1135" s="204">
        <f t="shared" si="779"/>
        <v>0</v>
      </c>
      <c r="H1135" s="205">
        <f t="shared" si="780"/>
        <v>80</v>
      </c>
      <c r="I1135" s="128"/>
      <c r="J1135" s="135"/>
      <c r="K1135" s="135"/>
      <c r="L1135" s="135"/>
      <c r="M1135" s="11"/>
      <c r="N1135" s="175">
        <v>322220</v>
      </c>
      <c r="O1135" s="176" t="s">
        <v>41</v>
      </c>
      <c r="P1135" s="177" t="s">
        <v>181</v>
      </c>
      <c r="Q1135" s="178">
        <v>80</v>
      </c>
      <c r="R1135" s="178">
        <f>S1135-Q1135</f>
        <v>0</v>
      </c>
      <c r="S1135" s="178">
        <v>80</v>
      </c>
      <c r="T1135" s="178"/>
      <c r="U1135" s="178"/>
      <c r="V1135" s="178"/>
      <c r="W1135" s="178"/>
      <c r="X1135" s="178"/>
      <c r="Y1135" s="178"/>
      <c r="Z1135" s="178">
        <v>80</v>
      </c>
      <c r="AA1135" s="178">
        <v>0</v>
      </c>
      <c r="AB1135" s="178">
        <v>0</v>
      </c>
      <c r="AC1135" s="178"/>
      <c r="AD1135" s="178"/>
    </row>
    <row r="1136" spans="1:30" s="118" customFormat="1" ht="20.25" hidden="1" customHeight="1" x14ac:dyDescent="0.25">
      <c r="A1136" s="186" t="s">
        <v>352</v>
      </c>
      <c r="B1136" s="186"/>
      <c r="C1136" s="186"/>
      <c r="D1136" s="202" t="s">
        <v>396</v>
      </c>
      <c r="E1136" s="202" t="s">
        <v>397</v>
      </c>
      <c r="F1136" s="204">
        <f t="shared" si="778"/>
        <v>1900</v>
      </c>
      <c r="G1136" s="204">
        <f t="shared" si="779"/>
        <v>0</v>
      </c>
      <c r="H1136" s="205">
        <f t="shared" si="780"/>
        <v>2030</v>
      </c>
      <c r="I1136" s="128"/>
      <c r="J1136" s="135"/>
      <c r="K1136" s="135"/>
      <c r="L1136" s="135">
        <v>3223</v>
      </c>
      <c r="M1136" s="11"/>
      <c r="N1136" s="131"/>
      <c r="O1136" s="12" t="s">
        <v>41</v>
      </c>
      <c r="P1136" s="131" t="s">
        <v>184</v>
      </c>
      <c r="Q1136" s="137">
        <f>Q1137+Q1140+Q1142</f>
        <v>950</v>
      </c>
      <c r="R1136" s="137">
        <f t="shared" ref="R1136:AB1136" si="794">R1137+R1140+R1142</f>
        <v>0</v>
      </c>
      <c r="S1136" s="137">
        <f t="shared" si="794"/>
        <v>950</v>
      </c>
      <c r="T1136" s="137">
        <f t="shared" si="794"/>
        <v>0</v>
      </c>
      <c r="U1136" s="137">
        <f t="shared" si="794"/>
        <v>0</v>
      </c>
      <c r="V1136" s="137">
        <f t="shared" si="794"/>
        <v>0</v>
      </c>
      <c r="W1136" s="137">
        <f t="shared" si="794"/>
        <v>0</v>
      </c>
      <c r="X1136" s="137">
        <f t="shared" si="794"/>
        <v>0</v>
      </c>
      <c r="Y1136" s="137">
        <f t="shared" si="794"/>
        <v>0</v>
      </c>
      <c r="Z1136" s="137">
        <f t="shared" si="794"/>
        <v>950</v>
      </c>
      <c r="AA1136" s="137">
        <f t="shared" si="794"/>
        <v>680</v>
      </c>
      <c r="AB1136" s="137">
        <f t="shared" si="794"/>
        <v>400</v>
      </c>
      <c r="AC1136" s="137"/>
      <c r="AD1136" s="137"/>
    </row>
    <row r="1137" spans="1:30" s="118" customFormat="1" ht="20.25" hidden="1" customHeight="1" x14ac:dyDescent="0.25">
      <c r="A1137" s="187" t="s">
        <v>352</v>
      </c>
      <c r="B1137" s="187"/>
      <c r="C1137" s="187"/>
      <c r="D1137" s="187"/>
      <c r="E1137" s="202" t="s">
        <v>397</v>
      </c>
      <c r="F1137" s="204">
        <f t="shared" si="778"/>
        <v>1400</v>
      </c>
      <c r="G1137" s="204">
        <f t="shared" si="779"/>
        <v>0</v>
      </c>
      <c r="H1137" s="205">
        <f t="shared" si="780"/>
        <v>1550</v>
      </c>
      <c r="I1137" s="128"/>
      <c r="J1137" s="135"/>
      <c r="K1137" s="135"/>
      <c r="L1137" s="135"/>
      <c r="M1137" s="198">
        <v>32231</v>
      </c>
      <c r="N1137" s="199"/>
      <c r="O1137" s="200" t="s">
        <v>41</v>
      </c>
      <c r="P1137" s="199" t="s">
        <v>185</v>
      </c>
      <c r="Q1137" s="201">
        <f>Q1138+Q1139</f>
        <v>700</v>
      </c>
      <c r="R1137" s="201">
        <f>R1138+R1139</f>
        <v>0</v>
      </c>
      <c r="S1137" s="201">
        <f>S1138+S1139</f>
        <v>700</v>
      </c>
      <c r="T1137" s="201">
        <f t="shared" ref="T1137:AB1137" si="795">T1138+T1139</f>
        <v>0</v>
      </c>
      <c r="U1137" s="201">
        <f t="shared" si="795"/>
        <v>0</v>
      </c>
      <c r="V1137" s="201">
        <f t="shared" si="795"/>
        <v>0</v>
      </c>
      <c r="W1137" s="201">
        <f t="shared" si="795"/>
        <v>0</v>
      </c>
      <c r="X1137" s="201">
        <f t="shared" si="795"/>
        <v>0</v>
      </c>
      <c r="Y1137" s="201">
        <f t="shared" si="795"/>
        <v>0</v>
      </c>
      <c r="Z1137" s="201">
        <f t="shared" si="795"/>
        <v>700</v>
      </c>
      <c r="AA1137" s="201">
        <f t="shared" si="795"/>
        <v>550</v>
      </c>
      <c r="AB1137" s="201">
        <f t="shared" si="795"/>
        <v>300</v>
      </c>
      <c r="AC1137" s="201"/>
      <c r="AD1137" s="201"/>
    </row>
    <row r="1138" spans="1:30" s="118" customFormat="1" ht="20.25" hidden="1" customHeight="1" x14ac:dyDescent="0.25">
      <c r="A1138" s="186" t="s">
        <v>352</v>
      </c>
      <c r="B1138" s="186"/>
      <c r="C1138" s="186"/>
      <c r="D1138" s="186"/>
      <c r="E1138" s="186"/>
      <c r="F1138" s="204">
        <f t="shared" si="778"/>
        <v>640</v>
      </c>
      <c r="G1138" s="204">
        <f t="shared" si="779"/>
        <v>0</v>
      </c>
      <c r="H1138" s="205">
        <f t="shared" si="780"/>
        <v>1170</v>
      </c>
      <c r="I1138" s="128"/>
      <c r="J1138" s="135"/>
      <c r="K1138" s="135"/>
      <c r="L1138" s="135"/>
      <c r="M1138" s="11"/>
      <c r="N1138" s="175">
        <v>322310</v>
      </c>
      <c r="O1138" s="176" t="s">
        <v>41</v>
      </c>
      <c r="P1138" s="177" t="s">
        <v>185</v>
      </c>
      <c r="Q1138" s="178">
        <v>320</v>
      </c>
      <c r="R1138" s="178">
        <f>S1138-Q1138</f>
        <v>0</v>
      </c>
      <c r="S1138" s="178">
        <v>320</v>
      </c>
      <c r="T1138" s="178"/>
      <c r="U1138" s="178"/>
      <c r="V1138" s="178"/>
      <c r="W1138" s="178"/>
      <c r="X1138" s="178"/>
      <c r="Y1138" s="178"/>
      <c r="Z1138" s="178">
        <v>320</v>
      </c>
      <c r="AA1138" s="178">
        <v>550</v>
      </c>
      <c r="AB1138" s="178">
        <v>300</v>
      </c>
      <c r="AC1138" s="178"/>
      <c r="AD1138" s="178"/>
    </row>
    <row r="1139" spans="1:30" s="118" customFormat="1" ht="20.25" hidden="1" customHeight="1" x14ac:dyDescent="0.25">
      <c r="A1139" s="186" t="s">
        <v>352</v>
      </c>
      <c r="B1139" s="186"/>
      <c r="C1139" s="186"/>
      <c r="D1139" s="186"/>
      <c r="E1139" s="186"/>
      <c r="F1139" s="204">
        <f t="shared" si="778"/>
        <v>760</v>
      </c>
      <c r="G1139" s="204">
        <f t="shared" si="779"/>
        <v>0</v>
      </c>
      <c r="H1139" s="205">
        <f t="shared" si="780"/>
        <v>380</v>
      </c>
      <c r="I1139" s="128"/>
      <c r="J1139" s="135"/>
      <c r="K1139" s="135"/>
      <c r="L1139" s="135"/>
      <c r="M1139" s="11"/>
      <c r="N1139" s="175">
        <v>322311</v>
      </c>
      <c r="O1139" s="176" t="s">
        <v>41</v>
      </c>
      <c r="P1139" s="177" t="s">
        <v>276</v>
      </c>
      <c r="Q1139" s="178">
        <v>380</v>
      </c>
      <c r="R1139" s="178">
        <f>S1139-Q1139</f>
        <v>0</v>
      </c>
      <c r="S1139" s="178">
        <v>380</v>
      </c>
      <c r="T1139" s="178"/>
      <c r="U1139" s="178"/>
      <c r="V1139" s="178"/>
      <c r="W1139" s="178"/>
      <c r="X1139" s="178"/>
      <c r="Y1139" s="178"/>
      <c r="Z1139" s="178">
        <v>380</v>
      </c>
      <c r="AA1139" s="178">
        <v>0</v>
      </c>
      <c r="AB1139" s="178">
        <v>0</v>
      </c>
      <c r="AC1139" s="178"/>
      <c r="AD1139" s="178"/>
    </row>
    <row r="1140" spans="1:30" s="118" customFormat="1" ht="20.25" hidden="1" customHeight="1" x14ac:dyDescent="0.25">
      <c r="A1140" s="187" t="s">
        <v>352</v>
      </c>
      <c r="B1140" s="187"/>
      <c r="C1140" s="187"/>
      <c r="D1140" s="187"/>
      <c r="E1140" s="202" t="s">
        <v>397</v>
      </c>
      <c r="F1140" s="204">
        <f t="shared" si="778"/>
        <v>500</v>
      </c>
      <c r="G1140" s="204">
        <f t="shared" si="779"/>
        <v>0</v>
      </c>
      <c r="H1140" s="205">
        <f t="shared" si="780"/>
        <v>480</v>
      </c>
      <c r="I1140" s="128"/>
      <c r="J1140" s="135"/>
      <c r="K1140" s="135"/>
      <c r="L1140" s="135"/>
      <c r="M1140" s="198">
        <v>32233</v>
      </c>
      <c r="N1140" s="199"/>
      <c r="O1140" s="200" t="s">
        <v>41</v>
      </c>
      <c r="P1140" s="199" t="s">
        <v>187</v>
      </c>
      <c r="Q1140" s="201">
        <f>Q1141</f>
        <v>250</v>
      </c>
      <c r="R1140" s="201">
        <f>R1141</f>
        <v>0</v>
      </c>
      <c r="S1140" s="201">
        <f>S1141</f>
        <v>250</v>
      </c>
      <c r="T1140" s="201">
        <f t="shared" ref="T1140:AB1140" si="796">T1141</f>
        <v>0</v>
      </c>
      <c r="U1140" s="201">
        <f t="shared" si="796"/>
        <v>0</v>
      </c>
      <c r="V1140" s="201">
        <f t="shared" si="796"/>
        <v>0</v>
      </c>
      <c r="W1140" s="201">
        <f t="shared" si="796"/>
        <v>0</v>
      </c>
      <c r="X1140" s="201">
        <f t="shared" si="796"/>
        <v>0</v>
      </c>
      <c r="Y1140" s="201">
        <f t="shared" si="796"/>
        <v>0</v>
      </c>
      <c r="Z1140" s="201">
        <f t="shared" si="796"/>
        <v>250</v>
      </c>
      <c r="AA1140" s="201">
        <f t="shared" si="796"/>
        <v>130</v>
      </c>
      <c r="AB1140" s="201">
        <f t="shared" si="796"/>
        <v>100</v>
      </c>
      <c r="AC1140" s="201"/>
      <c r="AD1140" s="201"/>
    </row>
    <row r="1141" spans="1:30" s="118" customFormat="1" ht="20.25" hidden="1" customHeight="1" x14ac:dyDescent="0.25">
      <c r="A1141" s="186" t="s">
        <v>352</v>
      </c>
      <c r="B1141" s="186"/>
      <c r="C1141" s="186"/>
      <c r="D1141" s="186"/>
      <c r="E1141" s="186"/>
      <c r="F1141" s="204">
        <f t="shared" si="778"/>
        <v>500</v>
      </c>
      <c r="G1141" s="204">
        <f t="shared" si="779"/>
        <v>0</v>
      </c>
      <c r="H1141" s="205">
        <f t="shared" si="780"/>
        <v>480</v>
      </c>
      <c r="I1141" s="128"/>
      <c r="J1141" s="135"/>
      <c r="K1141" s="135"/>
      <c r="L1141" s="135"/>
      <c r="M1141" s="11"/>
      <c r="N1141" s="175">
        <v>322330</v>
      </c>
      <c r="O1141" s="176" t="s">
        <v>41</v>
      </c>
      <c r="P1141" s="177" t="s">
        <v>187</v>
      </c>
      <c r="Q1141" s="178">
        <v>250</v>
      </c>
      <c r="R1141" s="178">
        <f>S1141-Q1141</f>
        <v>0</v>
      </c>
      <c r="S1141" s="178">
        <v>250</v>
      </c>
      <c r="T1141" s="178"/>
      <c r="U1141" s="178"/>
      <c r="V1141" s="178"/>
      <c r="W1141" s="178"/>
      <c r="X1141" s="178"/>
      <c r="Y1141" s="178"/>
      <c r="Z1141" s="178">
        <v>250</v>
      </c>
      <c r="AA1141" s="178">
        <v>130</v>
      </c>
      <c r="AB1141" s="178">
        <v>100</v>
      </c>
      <c r="AC1141" s="178"/>
      <c r="AD1141" s="178"/>
    </row>
    <row r="1142" spans="1:30" s="118" customFormat="1" ht="20.25" hidden="1" customHeight="1" x14ac:dyDescent="0.25">
      <c r="A1142" s="187" t="s">
        <v>352</v>
      </c>
      <c r="B1142" s="187"/>
      <c r="C1142" s="187"/>
      <c r="D1142" s="187"/>
      <c r="E1142" s="202" t="s">
        <v>397</v>
      </c>
      <c r="F1142" s="204">
        <f t="shared" si="778"/>
        <v>0</v>
      </c>
      <c r="G1142" s="204">
        <f t="shared" si="779"/>
        <v>0</v>
      </c>
      <c r="H1142" s="205">
        <f t="shared" si="780"/>
        <v>0</v>
      </c>
      <c r="I1142" s="128"/>
      <c r="J1142" s="135"/>
      <c r="K1142" s="135"/>
      <c r="L1142" s="135"/>
      <c r="M1142" s="198">
        <v>32234</v>
      </c>
      <c r="N1142" s="199"/>
      <c r="O1142" s="200" t="s">
        <v>41</v>
      </c>
      <c r="P1142" s="199" t="s">
        <v>188</v>
      </c>
      <c r="Q1142" s="201">
        <v>0</v>
      </c>
      <c r="R1142" s="201">
        <v>0</v>
      </c>
      <c r="S1142" s="201">
        <v>0</v>
      </c>
      <c r="T1142" s="201">
        <v>0</v>
      </c>
      <c r="U1142" s="201">
        <v>0</v>
      </c>
      <c r="V1142" s="201">
        <v>0</v>
      </c>
      <c r="W1142" s="201">
        <v>0</v>
      </c>
      <c r="X1142" s="201">
        <v>0</v>
      </c>
      <c r="Y1142" s="201">
        <v>0</v>
      </c>
      <c r="Z1142" s="201">
        <v>0</v>
      </c>
      <c r="AA1142" s="201">
        <v>0</v>
      </c>
      <c r="AB1142" s="201">
        <v>0</v>
      </c>
      <c r="AC1142" s="201"/>
      <c r="AD1142" s="201"/>
    </row>
    <row r="1143" spans="1:30" s="218" customFormat="1" ht="20.25" hidden="1" customHeight="1" x14ac:dyDescent="0.25">
      <c r="A1143" s="192" t="s">
        <v>352</v>
      </c>
      <c r="B1143" s="192"/>
      <c r="C1143" s="219" t="s">
        <v>393</v>
      </c>
      <c r="D1143" s="219" t="s">
        <v>396</v>
      </c>
      <c r="E1143" s="219" t="s">
        <v>397</v>
      </c>
      <c r="F1143" s="211">
        <f t="shared" si="778"/>
        <v>1500</v>
      </c>
      <c r="G1143" s="211">
        <f t="shared" si="779"/>
        <v>0</v>
      </c>
      <c r="H1143" s="212">
        <f t="shared" si="780"/>
        <v>3890</v>
      </c>
      <c r="I1143" s="213"/>
      <c r="J1143" s="214"/>
      <c r="K1143" s="214">
        <v>323</v>
      </c>
      <c r="L1143" s="214"/>
      <c r="M1143" s="214"/>
      <c r="N1143" s="215"/>
      <c r="O1143" s="220" t="s">
        <v>41</v>
      </c>
      <c r="P1143" s="216" t="s">
        <v>196</v>
      </c>
      <c r="Q1143" s="217">
        <f>Q1153+Q1156+Q1159+Q1144</f>
        <v>750</v>
      </c>
      <c r="R1143" s="217">
        <f t="shared" ref="R1143:AB1143" si="797">R1153+R1156+R1159+R1144</f>
        <v>0</v>
      </c>
      <c r="S1143" s="217">
        <f t="shared" si="797"/>
        <v>750</v>
      </c>
      <c r="T1143" s="217">
        <f t="shared" si="797"/>
        <v>0</v>
      </c>
      <c r="U1143" s="217">
        <f t="shared" si="797"/>
        <v>0</v>
      </c>
      <c r="V1143" s="217">
        <f t="shared" si="797"/>
        <v>0</v>
      </c>
      <c r="W1143" s="217">
        <f t="shared" si="797"/>
        <v>0</v>
      </c>
      <c r="X1143" s="217">
        <f t="shared" si="797"/>
        <v>0</v>
      </c>
      <c r="Y1143" s="217">
        <f t="shared" si="797"/>
        <v>0</v>
      </c>
      <c r="Z1143" s="217">
        <f t="shared" si="797"/>
        <v>750</v>
      </c>
      <c r="AA1143" s="217">
        <f t="shared" si="797"/>
        <v>1190</v>
      </c>
      <c r="AB1143" s="217">
        <f t="shared" si="797"/>
        <v>1950</v>
      </c>
      <c r="AC1143" s="217"/>
      <c r="AD1143" s="217"/>
    </row>
    <row r="1144" spans="1:30" s="118" customFormat="1" ht="20.25" hidden="1" customHeight="1" x14ac:dyDescent="0.25">
      <c r="A1144" s="186" t="s">
        <v>352</v>
      </c>
      <c r="B1144" s="186"/>
      <c r="C1144" s="186"/>
      <c r="D1144" s="202" t="s">
        <v>396</v>
      </c>
      <c r="E1144" s="202" t="s">
        <v>397</v>
      </c>
      <c r="F1144" s="204">
        <f t="shared" si="778"/>
        <v>0</v>
      </c>
      <c r="G1144" s="204">
        <f t="shared" si="779"/>
        <v>0</v>
      </c>
      <c r="H1144" s="205">
        <f t="shared" si="780"/>
        <v>0</v>
      </c>
      <c r="I1144" s="128"/>
      <c r="J1144" s="135"/>
      <c r="K1144" s="135"/>
      <c r="L1144" s="135">
        <v>3231</v>
      </c>
      <c r="M1144" s="11"/>
      <c r="N1144" s="131"/>
      <c r="O1144" s="12" t="s">
        <v>41</v>
      </c>
      <c r="P1144" s="131" t="s">
        <v>197</v>
      </c>
      <c r="Q1144" s="137">
        <f>Q1145+Q1147+Q1149+Q1151</f>
        <v>0</v>
      </c>
      <c r="R1144" s="137">
        <f t="shared" ref="R1144:AB1144" si="798">R1145+R1147+R1149+R1151</f>
        <v>0</v>
      </c>
      <c r="S1144" s="137">
        <f t="shared" si="798"/>
        <v>0</v>
      </c>
      <c r="T1144" s="137">
        <f t="shared" si="798"/>
        <v>0</v>
      </c>
      <c r="U1144" s="137">
        <f t="shared" si="798"/>
        <v>0</v>
      </c>
      <c r="V1144" s="137">
        <f t="shared" si="798"/>
        <v>0</v>
      </c>
      <c r="W1144" s="137">
        <f t="shared" si="798"/>
        <v>0</v>
      </c>
      <c r="X1144" s="137">
        <f t="shared" si="798"/>
        <v>0</v>
      </c>
      <c r="Y1144" s="137">
        <f t="shared" si="798"/>
        <v>0</v>
      </c>
      <c r="Z1144" s="137">
        <f t="shared" si="798"/>
        <v>0</v>
      </c>
      <c r="AA1144" s="137">
        <f t="shared" si="798"/>
        <v>0</v>
      </c>
      <c r="AB1144" s="137">
        <f t="shared" si="798"/>
        <v>0</v>
      </c>
      <c r="AC1144" s="137"/>
      <c r="AD1144" s="137"/>
    </row>
    <row r="1145" spans="1:30" s="118" customFormat="1" ht="20.25" hidden="1" customHeight="1" x14ac:dyDescent="0.25">
      <c r="A1145" s="187" t="s">
        <v>352</v>
      </c>
      <c r="B1145" s="187"/>
      <c r="C1145" s="187"/>
      <c r="D1145" s="187"/>
      <c r="E1145" s="202" t="s">
        <v>397</v>
      </c>
      <c r="F1145" s="204">
        <f t="shared" si="778"/>
        <v>0</v>
      </c>
      <c r="G1145" s="204">
        <f t="shared" si="779"/>
        <v>0</v>
      </c>
      <c r="H1145" s="205">
        <f t="shared" si="780"/>
        <v>0</v>
      </c>
      <c r="I1145" s="128"/>
      <c r="J1145" s="135"/>
      <c r="K1145" s="135"/>
      <c r="L1145" s="135"/>
      <c r="M1145" s="198">
        <v>32311</v>
      </c>
      <c r="N1145" s="199"/>
      <c r="O1145" s="200" t="s">
        <v>41</v>
      </c>
      <c r="P1145" s="199" t="s">
        <v>198</v>
      </c>
      <c r="Q1145" s="201">
        <f t="shared" ref="Q1145:AB1145" si="799">Q1146</f>
        <v>0</v>
      </c>
      <c r="R1145" s="201">
        <f t="shared" si="799"/>
        <v>0</v>
      </c>
      <c r="S1145" s="201">
        <f t="shared" si="799"/>
        <v>0</v>
      </c>
      <c r="T1145" s="201">
        <f t="shared" si="799"/>
        <v>0</v>
      </c>
      <c r="U1145" s="201">
        <f t="shared" si="799"/>
        <v>0</v>
      </c>
      <c r="V1145" s="201">
        <f t="shared" si="799"/>
        <v>0</v>
      </c>
      <c r="W1145" s="201">
        <f t="shared" si="799"/>
        <v>0</v>
      </c>
      <c r="X1145" s="201">
        <f t="shared" si="799"/>
        <v>0</v>
      </c>
      <c r="Y1145" s="201">
        <f t="shared" si="799"/>
        <v>0</v>
      </c>
      <c r="Z1145" s="201">
        <f t="shared" si="799"/>
        <v>0</v>
      </c>
      <c r="AA1145" s="201">
        <f t="shared" si="799"/>
        <v>0</v>
      </c>
      <c r="AB1145" s="201">
        <f t="shared" si="799"/>
        <v>0</v>
      </c>
      <c r="AC1145" s="201"/>
      <c r="AD1145" s="201"/>
    </row>
    <row r="1146" spans="1:30" s="118" customFormat="1" ht="20.25" hidden="1" customHeight="1" x14ac:dyDescent="0.25">
      <c r="A1146" s="186" t="s">
        <v>352</v>
      </c>
      <c r="B1146" s="186"/>
      <c r="C1146" s="186"/>
      <c r="D1146" s="186"/>
      <c r="E1146" s="186"/>
      <c r="F1146" s="204">
        <f t="shared" si="778"/>
        <v>0</v>
      </c>
      <c r="G1146" s="204">
        <f t="shared" si="779"/>
        <v>0</v>
      </c>
      <c r="H1146" s="205">
        <f t="shared" si="780"/>
        <v>0</v>
      </c>
      <c r="I1146" s="128"/>
      <c r="J1146" s="135"/>
      <c r="K1146" s="135"/>
      <c r="L1146" s="135"/>
      <c r="M1146" s="11"/>
      <c r="N1146" s="175">
        <v>323110</v>
      </c>
      <c r="O1146" s="176" t="s">
        <v>41</v>
      </c>
      <c r="P1146" s="177" t="s">
        <v>198</v>
      </c>
      <c r="Q1146" s="178">
        <v>0</v>
      </c>
      <c r="R1146" s="178">
        <v>0</v>
      </c>
      <c r="S1146" s="178">
        <f>Q1146+R1146</f>
        <v>0</v>
      </c>
      <c r="T1146" s="178"/>
      <c r="U1146" s="178"/>
      <c r="V1146" s="178"/>
      <c r="W1146" s="178"/>
      <c r="X1146" s="178"/>
      <c r="Y1146" s="178"/>
      <c r="Z1146" s="178"/>
      <c r="AA1146" s="178">
        <f>+Q1146</f>
        <v>0</v>
      </c>
      <c r="AB1146" s="178"/>
      <c r="AC1146" s="178"/>
      <c r="AD1146" s="178"/>
    </row>
    <row r="1147" spans="1:30" s="118" customFormat="1" ht="20.25" hidden="1" customHeight="1" x14ac:dyDescent="0.25">
      <c r="A1147" s="187" t="s">
        <v>352</v>
      </c>
      <c r="B1147" s="187"/>
      <c r="C1147" s="187"/>
      <c r="D1147" s="187"/>
      <c r="E1147" s="202" t="s">
        <v>397</v>
      </c>
      <c r="F1147" s="204">
        <f t="shared" si="778"/>
        <v>0</v>
      </c>
      <c r="G1147" s="204">
        <f t="shared" si="779"/>
        <v>0</v>
      </c>
      <c r="H1147" s="205">
        <f t="shared" si="780"/>
        <v>0</v>
      </c>
      <c r="I1147" s="128"/>
      <c r="J1147" s="135"/>
      <c r="K1147" s="135"/>
      <c r="L1147" s="135"/>
      <c r="M1147" s="198">
        <v>32312</v>
      </c>
      <c r="N1147" s="199"/>
      <c r="O1147" s="200" t="s">
        <v>41</v>
      </c>
      <c r="P1147" s="199" t="s">
        <v>199</v>
      </c>
      <c r="Q1147" s="201">
        <v>0</v>
      </c>
      <c r="R1147" s="201">
        <v>0</v>
      </c>
      <c r="S1147" s="201">
        <v>0</v>
      </c>
      <c r="T1147" s="201">
        <v>0</v>
      </c>
      <c r="U1147" s="201">
        <v>0</v>
      </c>
      <c r="V1147" s="201">
        <v>0</v>
      </c>
      <c r="W1147" s="201">
        <v>0</v>
      </c>
      <c r="X1147" s="201">
        <v>0</v>
      </c>
      <c r="Y1147" s="201">
        <v>0</v>
      </c>
      <c r="Z1147" s="201">
        <v>0</v>
      </c>
      <c r="AA1147" s="201">
        <v>0</v>
      </c>
      <c r="AB1147" s="201">
        <v>0</v>
      </c>
      <c r="AC1147" s="201"/>
      <c r="AD1147" s="201"/>
    </row>
    <row r="1148" spans="1:30" s="118" customFormat="1" ht="20.25" hidden="1" customHeight="1" x14ac:dyDescent="0.25">
      <c r="A1148" s="186" t="s">
        <v>352</v>
      </c>
      <c r="B1148" s="186"/>
      <c r="C1148" s="186"/>
      <c r="D1148" s="186"/>
      <c r="E1148" s="186"/>
      <c r="F1148" s="204">
        <f t="shared" si="778"/>
        <v>0</v>
      </c>
      <c r="G1148" s="204">
        <f t="shared" si="779"/>
        <v>0</v>
      </c>
      <c r="H1148" s="205">
        <f t="shared" si="780"/>
        <v>0</v>
      </c>
      <c r="I1148" s="128"/>
      <c r="J1148" s="135"/>
      <c r="K1148" s="135"/>
      <c r="L1148" s="135"/>
      <c r="M1148" s="11"/>
      <c r="N1148" s="175">
        <v>323120</v>
      </c>
      <c r="O1148" s="176" t="s">
        <v>41</v>
      </c>
      <c r="P1148" s="177" t="s">
        <v>199</v>
      </c>
      <c r="Q1148" s="178">
        <v>0</v>
      </c>
      <c r="R1148" s="178">
        <v>0</v>
      </c>
      <c r="S1148" s="178">
        <f>Q1148+R1148</f>
        <v>0</v>
      </c>
      <c r="T1148" s="178"/>
      <c r="U1148" s="178"/>
      <c r="V1148" s="178"/>
      <c r="W1148" s="178"/>
      <c r="X1148" s="178"/>
      <c r="Y1148" s="178"/>
      <c r="Z1148" s="178"/>
      <c r="AA1148" s="178">
        <f>+Q1148</f>
        <v>0</v>
      </c>
      <c r="AB1148" s="178"/>
      <c r="AC1148" s="178"/>
      <c r="AD1148" s="178"/>
    </row>
    <row r="1149" spans="1:30" s="118" customFormat="1" ht="20.25" hidden="1" customHeight="1" x14ac:dyDescent="0.25">
      <c r="A1149" s="187" t="s">
        <v>352</v>
      </c>
      <c r="B1149" s="187"/>
      <c r="C1149" s="187"/>
      <c r="D1149" s="187"/>
      <c r="E1149" s="202" t="s">
        <v>397</v>
      </c>
      <c r="F1149" s="204">
        <f t="shared" si="778"/>
        <v>0</v>
      </c>
      <c r="G1149" s="204">
        <f t="shared" si="779"/>
        <v>0</v>
      </c>
      <c r="H1149" s="205">
        <f t="shared" si="780"/>
        <v>0</v>
      </c>
      <c r="I1149" s="128"/>
      <c r="J1149" s="135"/>
      <c r="K1149" s="135"/>
      <c r="L1149" s="135"/>
      <c r="M1149" s="198">
        <v>32313</v>
      </c>
      <c r="N1149" s="199"/>
      <c r="O1149" s="200" t="s">
        <v>41</v>
      </c>
      <c r="P1149" s="199" t="s">
        <v>200</v>
      </c>
      <c r="Q1149" s="201">
        <v>0</v>
      </c>
      <c r="R1149" s="201">
        <v>0</v>
      </c>
      <c r="S1149" s="201">
        <v>0</v>
      </c>
      <c r="T1149" s="201">
        <v>0</v>
      </c>
      <c r="U1149" s="201">
        <v>0</v>
      </c>
      <c r="V1149" s="201">
        <v>0</v>
      </c>
      <c r="W1149" s="201">
        <v>0</v>
      </c>
      <c r="X1149" s="201">
        <v>0</v>
      </c>
      <c r="Y1149" s="201">
        <v>0</v>
      </c>
      <c r="Z1149" s="201">
        <v>0</v>
      </c>
      <c r="AA1149" s="201">
        <v>0</v>
      </c>
      <c r="AB1149" s="201">
        <v>0</v>
      </c>
      <c r="AC1149" s="201"/>
      <c r="AD1149" s="201"/>
    </row>
    <row r="1150" spans="1:30" s="118" customFormat="1" ht="20.25" hidden="1" customHeight="1" x14ac:dyDescent="0.25">
      <c r="A1150" s="186" t="s">
        <v>352</v>
      </c>
      <c r="B1150" s="186"/>
      <c r="C1150" s="186"/>
      <c r="D1150" s="186"/>
      <c r="E1150" s="186"/>
      <c r="F1150" s="204">
        <f t="shared" si="778"/>
        <v>0</v>
      </c>
      <c r="G1150" s="204">
        <f t="shared" si="779"/>
        <v>0</v>
      </c>
      <c r="H1150" s="205">
        <f t="shared" si="780"/>
        <v>0</v>
      </c>
      <c r="I1150" s="128"/>
      <c r="J1150" s="135"/>
      <c r="K1150" s="135"/>
      <c r="L1150" s="135"/>
      <c r="M1150" s="11"/>
      <c r="N1150" s="175">
        <v>323130</v>
      </c>
      <c r="O1150" s="176" t="s">
        <v>41</v>
      </c>
      <c r="P1150" s="177" t="s">
        <v>200</v>
      </c>
      <c r="Q1150" s="178">
        <v>0</v>
      </c>
      <c r="R1150" s="178">
        <v>0</v>
      </c>
      <c r="S1150" s="178">
        <f>Q1150+R1150</f>
        <v>0</v>
      </c>
      <c r="T1150" s="178"/>
      <c r="U1150" s="178"/>
      <c r="V1150" s="178"/>
      <c r="W1150" s="178"/>
      <c r="X1150" s="178"/>
      <c r="Y1150" s="178"/>
      <c r="Z1150" s="178"/>
      <c r="AA1150" s="178">
        <f>+Q1150</f>
        <v>0</v>
      </c>
      <c r="AB1150" s="178"/>
      <c r="AC1150" s="178"/>
      <c r="AD1150" s="178"/>
    </row>
    <row r="1151" spans="1:30" s="118" customFormat="1" ht="20.25" hidden="1" customHeight="1" x14ac:dyDescent="0.25">
      <c r="A1151" s="187" t="s">
        <v>352</v>
      </c>
      <c r="B1151" s="187"/>
      <c r="C1151" s="187"/>
      <c r="D1151" s="187"/>
      <c r="E1151" s="202" t="s">
        <v>397</v>
      </c>
      <c r="F1151" s="204">
        <f t="shared" si="778"/>
        <v>0</v>
      </c>
      <c r="G1151" s="204">
        <f t="shared" si="779"/>
        <v>0</v>
      </c>
      <c r="H1151" s="205">
        <f t="shared" si="780"/>
        <v>0</v>
      </c>
      <c r="I1151" s="128"/>
      <c r="J1151" s="135"/>
      <c r="K1151" s="135"/>
      <c r="L1151" s="135"/>
      <c r="M1151" s="198">
        <v>32319</v>
      </c>
      <c r="N1151" s="199"/>
      <c r="O1151" s="200" t="s">
        <v>41</v>
      </c>
      <c r="P1151" s="199" t="s">
        <v>201</v>
      </c>
      <c r="Q1151" s="201">
        <v>0</v>
      </c>
      <c r="R1151" s="201">
        <v>0</v>
      </c>
      <c r="S1151" s="201">
        <v>0</v>
      </c>
      <c r="T1151" s="201">
        <v>0</v>
      </c>
      <c r="U1151" s="201">
        <v>0</v>
      </c>
      <c r="V1151" s="201">
        <v>0</v>
      </c>
      <c r="W1151" s="201">
        <v>0</v>
      </c>
      <c r="X1151" s="201">
        <v>0</v>
      </c>
      <c r="Y1151" s="201">
        <v>0</v>
      </c>
      <c r="Z1151" s="201">
        <v>0</v>
      </c>
      <c r="AA1151" s="201">
        <v>0</v>
      </c>
      <c r="AB1151" s="201">
        <v>0</v>
      </c>
      <c r="AC1151" s="201"/>
      <c r="AD1151" s="201"/>
    </row>
    <row r="1152" spans="1:30" s="118" customFormat="1" ht="20.25" hidden="1" customHeight="1" x14ac:dyDescent="0.25">
      <c r="A1152" s="186" t="s">
        <v>352</v>
      </c>
      <c r="B1152" s="186"/>
      <c r="C1152" s="186"/>
      <c r="D1152" s="186"/>
      <c r="E1152" s="186"/>
      <c r="F1152" s="204">
        <f t="shared" si="778"/>
        <v>0</v>
      </c>
      <c r="G1152" s="204">
        <f t="shared" si="779"/>
        <v>0</v>
      </c>
      <c r="H1152" s="205">
        <f t="shared" si="780"/>
        <v>0</v>
      </c>
      <c r="I1152" s="128"/>
      <c r="J1152" s="135"/>
      <c r="K1152" s="135"/>
      <c r="L1152" s="135"/>
      <c r="M1152" s="11"/>
      <c r="N1152" s="175">
        <v>323190</v>
      </c>
      <c r="O1152" s="176" t="s">
        <v>41</v>
      </c>
      <c r="P1152" s="177" t="s">
        <v>201</v>
      </c>
      <c r="Q1152" s="178">
        <v>0</v>
      </c>
      <c r="R1152" s="178">
        <v>0</v>
      </c>
      <c r="S1152" s="178">
        <f>Q1152+R1152</f>
        <v>0</v>
      </c>
      <c r="T1152" s="178"/>
      <c r="U1152" s="178"/>
      <c r="V1152" s="178"/>
      <c r="W1152" s="178"/>
      <c r="X1152" s="178"/>
      <c r="Y1152" s="178"/>
      <c r="Z1152" s="178"/>
      <c r="AA1152" s="178">
        <f>+Q1152</f>
        <v>0</v>
      </c>
      <c r="AB1152" s="178"/>
      <c r="AC1152" s="178"/>
      <c r="AD1152" s="178"/>
    </row>
    <row r="1153" spans="1:30" s="118" customFormat="1" ht="20.25" hidden="1" customHeight="1" x14ac:dyDescent="0.25">
      <c r="A1153" s="186" t="s">
        <v>352</v>
      </c>
      <c r="B1153" s="186"/>
      <c r="C1153" s="186"/>
      <c r="D1153" s="202" t="s">
        <v>396</v>
      </c>
      <c r="E1153" s="202" t="s">
        <v>397</v>
      </c>
      <c r="F1153" s="204">
        <f t="shared" si="778"/>
        <v>300</v>
      </c>
      <c r="G1153" s="204">
        <f t="shared" si="779"/>
        <v>0</v>
      </c>
      <c r="H1153" s="205">
        <f t="shared" si="780"/>
        <v>150</v>
      </c>
      <c r="I1153" s="128"/>
      <c r="J1153" s="135"/>
      <c r="K1153" s="135"/>
      <c r="L1153" s="135">
        <v>3232</v>
      </c>
      <c r="M1153" s="11"/>
      <c r="N1153" s="131"/>
      <c r="O1153" s="12" t="s">
        <v>41</v>
      </c>
      <c r="P1153" s="131" t="s">
        <v>203</v>
      </c>
      <c r="Q1153" s="137">
        <f t="shared" ref="Q1153:AB1154" si="800">Q1154</f>
        <v>50</v>
      </c>
      <c r="R1153" s="137">
        <f t="shared" si="800"/>
        <v>100</v>
      </c>
      <c r="S1153" s="137">
        <f t="shared" si="800"/>
        <v>150</v>
      </c>
      <c r="T1153" s="137">
        <f t="shared" si="800"/>
        <v>0</v>
      </c>
      <c r="U1153" s="137">
        <f t="shared" si="800"/>
        <v>0</v>
      </c>
      <c r="V1153" s="137">
        <f t="shared" si="800"/>
        <v>0</v>
      </c>
      <c r="W1153" s="137">
        <f t="shared" si="800"/>
        <v>0</v>
      </c>
      <c r="X1153" s="137">
        <f t="shared" si="800"/>
        <v>0</v>
      </c>
      <c r="Y1153" s="137">
        <f t="shared" si="800"/>
        <v>0</v>
      </c>
      <c r="Z1153" s="137">
        <f t="shared" si="800"/>
        <v>50</v>
      </c>
      <c r="AA1153" s="137">
        <f t="shared" si="800"/>
        <v>50</v>
      </c>
      <c r="AB1153" s="137">
        <f t="shared" si="800"/>
        <v>50</v>
      </c>
      <c r="AC1153" s="137"/>
      <c r="AD1153" s="137"/>
    </row>
    <row r="1154" spans="1:30" s="118" customFormat="1" ht="36.75" hidden="1" customHeight="1" x14ac:dyDescent="0.25">
      <c r="A1154" s="187" t="s">
        <v>352</v>
      </c>
      <c r="B1154" s="187"/>
      <c r="C1154" s="187"/>
      <c r="D1154" s="187"/>
      <c r="E1154" s="202" t="s">
        <v>397</v>
      </c>
      <c r="F1154" s="204">
        <f t="shared" si="778"/>
        <v>300</v>
      </c>
      <c r="G1154" s="204">
        <f t="shared" si="779"/>
        <v>0</v>
      </c>
      <c r="H1154" s="205">
        <f t="shared" si="780"/>
        <v>150</v>
      </c>
      <c r="I1154" s="128"/>
      <c r="J1154" s="135"/>
      <c r="K1154" s="135"/>
      <c r="L1154" s="135"/>
      <c r="M1154" s="198">
        <v>32322</v>
      </c>
      <c r="N1154" s="199"/>
      <c r="O1154" s="200" t="s">
        <v>41</v>
      </c>
      <c r="P1154" s="199" t="s">
        <v>204</v>
      </c>
      <c r="Q1154" s="201">
        <f t="shared" si="800"/>
        <v>50</v>
      </c>
      <c r="R1154" s="201">
        <f t="shared" si="800"/>
        <v>100</v>
      </c>
      <c r="S1154" s="201">
        <f t="shared" si="800"/>
        <v>150</v>
      </c>
      <c r="T1154" s="201">
        <f t="shared" si="800"/>
        <v>0</v>
      </c>
      <c r="U1154" s="201">
        <f t="shared" si="800"/>
        <v>0</v>
      </c>
      <c r="V1154" s="201">
        <f t="shared" si="800"/>
        <v>0</v>
      </c>
      <c r="W1154" s="201">
        <f t="shared" si="800"/>
        <v>0</v>
      </c>
      <c r="X1154" s="201">
        <f t="shared" si="800"/>
        <v>0</v>
      </c>
      <c r="Y1154" s="201">
        <f t="shared" si="800"/>
        <v>0</v>
      </c>
      <c r="Z1154" s="201">
        <f t="shared" si="800"/>
        <v>50</v>
      </c>
      <c r="AA1154" s="201">
        <f t="shared" si="800"/>
        <v>50</v>
      </c>
      <c r="AB1154" s="201">
        <f t="shared" si="800"/>
        <v>50</v>
      </c>
      <c r="AC1154" s="201"/>
      <c r="AD1154" s="201"/>
    </row>
    <row r="1155" spans="1:30" s="118" customFormat="1" ht="31.5" hidden="1" customHeight="1" x14ac:dyDescent="0.25">
      <c r="A1155" s="186" t="s">
        <v>352</v>
      </c>
      <c r="B1155" s="186"/>
      <c r="C1155" s="186"/>
      <c r="D1155" s="186"/>
      <c r="E1155" s="186"/>
      <c r="F1155" s="204">
        <f t="shared" si="778"/>
        <v>300</v>
      </c>
      <c r="G1155" s="204">
        <f t="shared" si="779"/>
        <v>0</v>
      </c>
      <c r="H1155" s="205">
        <f t="shared" si="780"/>
        <v>150</v>
      </c>
      <c r="I1155" s="128"/>
      <c r="J1155" s="135"/>
      <c r="K1155" s="135"/>
      <c r="L1155" s="135"/>
      <c r="M1155" s="11"/>
      <c r="N1155" s="175">
        <v>323220</v>
      </c>
      <c r="O1155" s="176" t="s">
        <v>41</v>
      </c>
      <c r="P1155" s="177" t="s">
        <v>204</v>
      </c>
      <c r="Q1155" s="178">
        <v>50</v>
      </c>
      <c r="R1155" s="178">
        <f>S1155-Q1155</f>
        <v>100</v>
      </c>
      <c r="S1155" s="178">
        <v>150</v>
      </c>
      <c r="T1155" s="178"/>
      <c r="U1155" s="178"/>
      <c r="V1155" s="178"/>
      <c r="W1155" s="178"/>
      <c r="X1155" s="178"/>
      <c r="Y1155" s="178"/>
      <c r="Z1155" s="178">
        <v>50</v>
      </c>
      <c r="AA1155" s="178">
        <f>+Q1155</f>
        <v>50</v>
      </c>
      <c r="AB1155" s="178">
        <v>50</v>
      </c>
      <c r="AC1155" s="178"/>
      <c r="AD1155" s="178"/>
    </row>
    <row r="1156" spans="1:30" s="118" customFormat="1" ht="20.25" hidden="1" customHeight="1" x14ac:dyDescent="0.25">
      <c r="A1156" s="186" t="s">
        <v>352</v>
      </c>
      <c r="B1156" s="186"/>
      <c r="C1156" s="186"/>
      <c r="D1156" s="202" t="s">
        <v>396</v>
      </c>
      <c r="E1156" s="202" t="s">
        <v>397</v>
      </c>
      <c r="F1156" s="204">
        <f t="shared" si="778"/>
        <v>0</v>
      </c>
      <c r="G1156" s="204">
        <f t="shared" si="779"/>
        <v>0</v>
      </c>
      <c r="H1156" s="205">
        <f t="shared" si="780"/>
        <v>0</v>
      </c>
      <c r="I1156" s="128"/>
      <c r="J1156" s="135"/>
      <c r="K1156" s="135"/>
      <c r="L1156" s="135">
        <v>3233</v>
      </c>
      <c r="M1156" s="11"/>
      <c r="N1156" s="131"/>
      <c r="O1156" s="12" t="s">
        <v>41</v>
      </c>
      <c r="P1156" s="131" t="s">
        <v>206</v>
      </c>
      <c r="Q1156" s="137">
        <f t="shared" ref="Q1156:AB1157" si="801">Q1157</f>
        <v>100</v>
      </c>
      <c r="R1156" s="137">
        <f t="shared" si="801"/>
        <v>-100</v>
      </c>
      <c r="S1156" s="137">
        <f t="shared" si="801"/>
        <v>0</v>
      </c>
      <c r="T1156" s="137">
        <f t="shared" si="801"/>
        <v>0</v>
      </c>
      <c r="U1156" s="137">
        <f t="shared" si="801"/>
        <v>0</v>
      </c>
      <c r="V1156" s="137">
        <f t="shared" si="801"/>
        <v>0</v>
      </c>
      <c r="W1156" s="137">
        <f t="shared" si="801"/>
        <v>0</v>
      </c>
      <c r="X1156" s="137">
        <f t="shared" si="801"/>
        <v>0</v>
      </c>
      <c r="Y1156" s="137">
        <f t="shared" si="801"/>
        <v>0</v>
      </c>
      <c r="Z1156" s="137">
        <f t="shared" si="801"/>
        <v>0</v>
      </c>
      <c r="AA1156" s="137">
        <f t="shared" si="801"/>
        <v>0</v>
      </c>
      <c r="AB1156" s="137">
        <f t="shared" si="801"/>
        <v>0</v>
      </c>
      <c r="AC1156" s="137"/>
      <c r="AD1156" s="137"/>
    </row>
    <row r="1157" spans="1:30" s="118" customFormat="1" ht="20.25" hidden="1" customHeight="1" x14ac:dyDescent="0.25">
      <c r="A1157" s="187" t="s">
        <v>352</v>
      </c>
      <c r="B1157" s="187"/>
      <c r="C1157" s="187"/>
      <c r="D1157" s="187"/>
      <c r="E1157" s="202" t="s">
        <v>397</v>
      </c>
      <c r="F1157" s="204">
        <f t="shared" si="778"/>
        <v>0</v>
      </c>
      <c r="G1157" s="204">
        <f t="shared" si="779"/>
        <v>0</v>
      </c>
      <c r="H1157" s="205">
        <f t="shared" si="780"/>
        <v>0</v>
      </c>
      <c r="I1157" s="128"/>
      <c r="J1157" s="135"/>
      <c r="K1157" s="135"/>
      <c r="L1157" s="135"/>
      <c r="M1157" s="198">
        <v>32339</v>
      </c>
      <c r="N1157" s="199"/>
      <c r="O1157" s="200" t="s">
        <v>41</v>
      </c>
      <c r="P1157" s="199" t="s">
        <v>207</v>
      </c>
      <c r="Q1157" s="201">
        <f t="shared" si="801"/>
        <v>100</v>
      </c>
      <c r="R1157" s="201">
        <f t="shared" si="801"/>
        <v>-100</v>
      </c>
      <c r="S1157" s="201">
        <f t="shared" si="801"/>
        <v>0</v>
      </c>
      <c r="T1157" s="201">
        <f t="shared" si="801"/>
        <v>0</v>
      </c>
      <c r="U1157" s="201">
        <f t="shared" si="801"/>
        <v>0</v>
      </c>
      <c r="V1157" s="201">
        <f t="shared" si="801"/>
        <v>0</v>
      </c>
      <c r="W1157" s="201">
        <f t="shared" si="801"/>
        <v>0</v>
      </c>
      <c r="X1157" s="201">
        <f t="shared" si="801"/>
        <v>0</v>
      </c>
      <c r="Y1157" s="201">
        <f t="shared" si="801"/>
        <v>0</v>
      </c>
      <c r="Z1157" s="201">
        <f t="shared" si="801"/>
        <v>0</v>
      </c>
      <c r="AA1157" s="201">
        <f t="shared" si="801"/>
        <v>0</v>
      </c>
      <c r="AB1157" s="201">
        <f t="shared" si="801"/>
        <v>0</v>
      </c>
      <c r="AC1157" s="201"/>
      <c r="AD1157" s="201"/>
    </row>
    <row r="1158" spans="1:30" s="118" customFormat="1" ht="20.25" hidden="1" customHeight="1" x14ac:dyDescent="0.25">
      <c r="A1158" s="186" t="s">
        <v>352</v>
      </c>
      <c r="B1158" s="186"/>
      <c r="C1158" s="186"/>
      <c r="D1158" s="186"/>
      <c r="E1158" s="186"/>
      <c r="F1158" s="204">
        <f t="shared" si="778"/>
        <v>0</v>
      </c>
      <c r="G1158" s="204">
        <f t="shared" si="779"/>
        <v>0</v>
      </c>
      <c r="H1158" s="205">
        <f t="shared" si="780"/>
        <v>0</v>
      </c>
      <c r="I1158" s="128"/>
      <c r="J1158" s="135"/>
      <c r="K1158" s="135"/>
      <c r="L1158" s="135"/>
      <c r="M1158" s="11"/>
      <c r="N1158" s="175">
        <v>323390</v>
      </c>
      <c r="O1158" s="176" t="s">
        <v>41</v>
      </c>
      <c r="P1158" s="177" t="s">
        <v>207</v>
      </c>
      <c r="Q1158" s="178">
        <v>100</v>
      </c>
      <c r="R1158" s="178">
        <f>S1158-Q1158</f>
        <v>-100</v>
      </c>
      <c r="S1158" s="178">
        <v>0</v>
      </c>
      <c r="T1158" s="178"/>
      <c r="U1158" s="178"/>
      <c r="V1158" s="178"/>
      <c r="W1158" s="178"/>
      <c r="X1158" s="178"/>
      <c r="Y1158" s="178"/>
      <c r="Z1158" s="178"/>
      <c r="AA1158" s="178">
        <v>0</v>
      </c>
      <c r="AB1158" s="178">
        <v>0</v>
      </c>
      <c r="AC1158" s="178"/>
      <c r="AD1158" s="178"/>
    </row>
    <row r="1159" spans="1:30" s="118" customFormat="1" ht="20.25" hidden="1" customHeight="1" x14ac:dyDescent="0.25">
      <c r="A1159" s="186" t="s">
        <v>352</v>
      </c>
      <c r="B1159" s="186"/>
      <c r="C1159" s="186"/>
      <c r="D1159" s="202" t="s">
        <v>396</v>
      </c>
      <c r="E1159" s="202" t="s">
        <v>397</v>
      </c>
      <c r="F1159" s="204">
        <f t="shared" si="778"/>
        <v>1200</v>
      </c>
      <c r="G1159" s="204">
        <f t="shared" si="779"/>
        <v>0</v>
      </c>
      <c r="H1159" s="205">
        <f t="shared" si="780"/>
        <v>3740</v>
      </c>
      <c r="I1159" s="128"/>
      <c r="J1159" s="135"/>
      <c r="K1159" s="135"/>
      <c r="L1159" s="135">
        <v>3237</v>
      </c>
      <c r="M1159" s="135"/>
      <c r="N1159" s="136"/>
      <c r="O1159" s="12" t="s">
        <v>41</v>
      </c>
      <c r="P1159" s="131" t="s">
        <v>220</v>
      </c>
      <c r="Q1159" s="137">
        <f t="shared" ref="Q1159:AB1160" si="802">Q1160</f>
        <v>600</v>
      </c>
      <c r="R1159" s="137">
        <f t="shared" si="802"/>
        <v>0</v>
      </c>
      <c r="S1159" s="137">
        <f t="shared" si="802"/>
        <v>600</v>
      </c>
      <c r="T1159" s="137">
        <f t="shared" si="802"/>
        <v>0</v>
      </c>
      <c r="U1159" s="137">
        <f t="shared" si="802"/>
        <v>0</v>
      </c>
      <c r="V1159" s="137">
        <f t="shared" si="802"/>
        <v>0</v>
      </c>
      <c r="W1159" s="137">
        <f t="shared" si="802"/>
        <v>0</v>
      </c>
      <c r="X1159" s="137">
        <f t="shared" si="802"/>
        <v>0</v>
      </c>
      <c r="Y1159" s="137">
        <f t="shared" si="802"/>
        <v>0</v>
      </c>
      <c r="Z1159" s="137">
        <f t="shared" si="802"/>
        <v>700</v>
      </c>
      <c r="AA1159" s="137">
        <f t="shared" si="802"/>
        <v>1140</v>
      </c>
      <c r="AB1159" s="137">
        <f t="shared" si="802"/>
        <v>1900</v>
      </c>
      <c r="AC1159" s="137"/>
      <c r="AD1159" s="137"/>
    </row>
    <row r="1160" spans="1:30" s="118" customFormat="1" ht="20.25" hidden="1" customHeight="1" x14ac:dyDescent="0.25">
      <c r="A1160" s="187" t="s">
        <v>352</v>
      </c>
      <c r="B1160" s="187"/>
      <c r="C1160" s="187"/>
      <c r="D1160" s="187"/>
      <c r="E1160" s="202" t="s">
        <v>397</v>
      </c>
      <c r="F1160" s="204">
        <f t="shared" si="778"/>
        <v>1200</v>
      </c>
      <c r="G1160" s="204">
        <f t="shared" si="779"/>
        <v>0</v>
      </c>
      <c r="H1160" s="205">
        <f t="shared" si="780"/>
        <v>3740</v>
      </c>
      <c r="I1160" s="128"/>
      <c r="J1160" s="135"/>
      <c r="K1160" s="135"/>
      <c r="L1160" s="135"/>
      <c r="M1160" s="198">
        <v>32372</v>
      </c>
      <c r="N1160" s="199"/>
      <c r="O1160" s="200" t="s">
        <v>41</v>
      </c>
      <c r="P1160" s="199" t="s">
        <v>221</v>
      </c>
      <c r="Q1160" s="201">
        <f t="shared" si="802"/>
        <v>600</v>
      </c>
      <c r="R1160" s="201">
        <f t="shared" si="802"/>
        <v>0</v>
      </c>
      <c r="S1160" s="201">
        <f t="shared" si="802"/>
        <v>600</v>
      </c>
      <c r="T1160" s="201">
        <f t="shared" si="802"/>
        <v>0</v>
      </c>
      <c r="U1160" s="201">
        <f t="shared" si="802"/>
        <v>0</v>
      </c>
      <c r="V1160" s="201">
        <f t="shared" si="802"/>
        <v>0</v>
      </c>
      <c r="W1160" s="201">
        <f t="shared" si="802"/>
        <v>0</v>
      </c>
      <c r="X1160" s="201">
        <f t="shared" si="802"/>
        <v>0</v>
      </c>
      <c r="Y1160" s="201">
        <f t="shared" si="802"/>
        <v>0</v>
      </c>
      <c r="Z1160" s="201">
        <f t="shared" si="802"/>
        <v>700</v>
      </c>
      <c r="AA1160" s="201">
        <f t="shared" si="802"/>
        <v>1140</v>
      </c>
      <c r="AB1160" s="201">
        <f t="shared" si="802"/>
        <v>1900</v>
      </c>
      <c r="AC1160" s="201"/>
      <c r="AD1160" s="201"/>
    </row>
    <row r="1161" spans="1:30" s="118" customFormat="1" ht="20.25" hidden="1" customHeight="1" x14ac:dyDescent="0.25">
      <c r="A1161" s="186" t="s">
        <v>352</v>
      </c>
      <c r="B1161" s="186"/>
      <c r="C1161" s="186"/>
      <c r="D1161" s="186"/>
      <c r="E1161" s="186"/>
      <c r="F1161" s="204">
        <f t="shared" si="778"/>
        <v>1200</v>
      </c>
      <c r="G1161" s="204">
        <f t="shared" si="779"/>
        <v>0</v>
      </c>
      <c r="H1161" s="205">
        <f t="shared" si="780"/>
        <v>3740</v>
      </c>
      <c r="I1161" s="128"/>
      <c r="J1161" s="135"/>
      <c r="K1161" s="135"/>
      <c r="L1161" s="135"/>
      <c r="M1161" s="11"/>
      <c r="N1161" s="175">
        <v>323720</v>
      </c>
      <c r="O1161" s="176" t="s">
        <v>41</v>
      </c>
      <c r="P1161" s="177" t="s">
        <v>221</v>
      </c>
      <c r="Q1161" s="178">
        <v>600</v>
      </c>
      <c r="R1161" s="178">
        <f>S1161-Q1161</f>
        <v>0</v>
      </c>
      <c r="S1161" s="178">
        <v>600</v>
      </c>
      <c r="T1161" s="178"/>
      <c r="U1161" s="178"/>
      <c r="V1161" s="178"/>
      <c r="W1161" s="178"/>
      <c r="X1161" s="178"/>
      <c r="Y1161" s="178"/>
      <c r="Z1161" s="178">
        <v>700</v>
      </c>
      <c r="AA1161" s="178">
        <v>1140</v>
      </c>
      <c r="AB1161" s="178">
        <v>1900</v>
      </c>
      <c r="AC1161" s="178"/>
      <c r="AD1161" s="178"/>
    </row>
    <row r="1162" spans="1:30" s="118" customFormat="1" ht="30" hidden="1" customHeight="1" x14ac:dyDescent="0.25">
      <c r="A1162" s="186" t="s">
        <v>352</v>
      </c>
      <c r="B1162" s="202" t="s">
        <v>362</v>
      </c>
      <c r="C1162" s="202" t="s">
        <v>393</v>
      </c>
      <c r="D1162" s="202" t="s">
        <v>396</v>
      </c>
      <c r="E1162" s="202" t="s">
        <v>397</v>
      </c>
      <c r="F1162" s="204">
        <f t="shared" si="778"/>
        <v>0</v>
      </c>
      <c r="G1162" s="204">
        <f t="shared" si="779"/>
        <v>0</v>
      </c>
      <c r="H1162" s="205">
        <f t="shared" si="780"/>
        <v>0</v>
      </c>
      <c r="I1162" s="326" t="s">
        <v>358</v>
      </c>
      <c r="J1162" s="327"/>
      <c r="K1162" s="327"/>
      <c r="L1162" s="327"/>
      <c r="M1162" s="327"/>
      <c r="N1162" s="327"/>
      <c r="O1162" s="328"/>
      <c r="P1162" s="115" t="s">
        <v>359</v>
      </c>
      <c r="Q1162" s="116">
        <f>+Q1163</f>
        <v>0</v>
      </c>
      <c r="R1162" s="116">
        <f t="shared" ref="R1162:AA1162" si="803">+R1163</f>
        <v>0</v>
      </c>
      <c r="S1162" s="116">
        <f t="shared" si="803"/>
        <v>0</v>
      </c>
      <c r="T1162" s="116">
        <f t="shared" si="803"/>
        <v>0</v>
      </c>
      <c r="U1162" s="116">
        <f t="shared" si="803"/>
        <v>0</v>
      </c>
      <c r="V1162" s="116">
        <f t="shared" si="803"/>
        <v>0</v>
      </c>
      <c r="W1162" s="116">
        <f t="shared" si="803"/>
        <v>0</v>
      </c>
      <c r="X1162" s="116">
        <f t="shared" si="803"/>
        <v>0</v>
      </c>
      <c r="Y1162" s="116">
        <f t="shared" si="803"/>
        <v>0</v>
      </c>
      <c r="Z1162" s="241">
        <f t="shared" si="803"/>
        <v>0</v>
      </c>
      <c r="AA1162" s="241">
        <f t="shared" si="803"/>
        <v>0</v>
      </c>
      <c r="AB1162" s="116">
        <f>+AB1164</f>
        <v>0</v>
      </c>
      <c r="AC1162" s="116">
        <f>+AC1164</f>
        <v>0</v>
      </c>
      <c r="AD1162" s="116">
        <f>+AD1164</f>
        <v>0</v>
      </c>
    </row>
    <row r="1163" spans="1:30" s="197" customFormat="1" ht="21.75" hidden="1" customHeight="1" x14ac:dyDescent="0.25">
      <c r="A1163" s="192" t="s">
        <v>352</v>
      </c>
      <c r="B1163" s="192"/>
      <c r="C1163" s="202" t="s">
        <v>393</v>
      </c>
      <c r="D1163" s="202" t="s">
        <v>396</v>
      </c>
      <c r="E1163" s="202" t="s">
        <v>397</v>
      </c>
      <c r="F1163" s="204">
        <f t="shared" si="778"/>
        <v>0</v>
      </c>
      <c r="G1163" s="204">
        <f t="shared" si="779"/>
        <v>0</v>
      </c>
      <c r="H1163" s="205">
        <f t="shared" si="780"/>
        <v>0</v>
      </c>
      <c r="I1163" s="193"/>
      <c r="J1163" s="193"/>
      <c r="K1163" s="193"/>
      <c r="L1163" s="193"/>
      <c r="M1163" s="193"/>
      <c r="N1163" s="193" t="str">
        <f>+O1163</f>
        <v>3.1.</v>
      </c>
      <c r="O1163" s="194" t="s">
        <v>41</v>
      </c>
      <c r="P1163" s="195" t="s">
        <v>20</v>
      </c>
      <c r="Q1163" s="196">
        <f>+Q1164</f>
        <v>0</v>
      </c>
      <c r="R1163" s="196">
        <f t="shared" ref="R1163:AD1163" si="804">+R1164</f>
        <v>0</v>
      </c>
      <c r="S1163" s="196">
        <f t="shared" si="804"/>
        <v>0</v>
      </c>
      <c r="T1163" s="196">
        <f t="shared" si="804"/>
        <v>0</v>
      </c>
      <c r="U1163" s="196">
        <f t="shared" si="804"/>
        <v>0</v>
      </c>
      <c r="V1163" s="196">
        <f t="shared" si="804"/>
        <v>0</v>
      </c>
      <c r="W1163" s="196">
        <f t="shared" si="804"/>
        <v>0</v>
      </c>
      <c r="X1163" s="196">
        <f t="shared" si="804"/>
        <v>0</v>
      </c>
      <c r="Y1163" s="196">
        <f t="shared" si="804"/>
        <v>0</v>
      </c>
      <c r="Z1163" s="242">
        <f t="shared" si="804"/>
        <v>0</v>
      </c>
      <c r="AA1163" s="242">
        <f t="shared" si="804"/>
        <v>0</v>
      </c>
      <c r="AB1163" s="196">
        <f t="shared" si="804"/>
        <v>0</v>
      </c>
      <c r="AC1163" s="196">
        <f t="shared" si="804"/>
        <v>0</v>
      </c>
      <c r="AD1163" s="196">
        <f t="shared" si="804"/>
        <v>0</v>
      </c>
    </row>
    <row r="1164" spans="1:30" s="118" customFormat="1" ht="20.25" hidden="1" customHeight="1" x14ac:dyDescent="0.25">
      <c r="A1164" s="186" t="s">
        <v>352</v>
      </c>
      <c r="B1164" s="202" t="s">
        <v>362</v>
      </c>
      <c r="C1164" s="202" t="s">
        <v>393</v>
      </c>
      <c r="D1164" s="202" t="s">
        <v>396</v>
      </c>
      <c r="E1164" s="202" t="s">
        <v>397</v>
      </c>
      <c r="F1164" s="204">
        <f t="shared" si="778"/>
        <v>0</v>
      </c>
      <c r="G1164" s="204">
        <f t="shared" si="779"/>
        <v>0</v>
      </c>
      <c r="H1164" s="205">
        <f t="shared" si="780"/>
        <v>0</v>
      </c>
      <c r="I1164" s="124">
        <v>4</v>
      </c>
      <c r="J1164" s="124"/>
      <c r="K1164" s="124"/>
      <c r="L1164" s="124"/>
      <c r="M1164" s="124"/>
      <c r="N1164" s="124"/>
      <c r="O1164" s="179" t="s">
        <v>41</v>
      </c>
      <c r="P1164" s="126" t="s">
        <v>21</v>
      </c>
      <c r="Q1164" s="127">
        <f>+Q1165+Q1166</f>
        <v>0</v>
      </c>
      <c r="R1164" s="127">
        <f t="shared" ref="R1164:AB1164" si="805">+R1165+R1166</f>
        <v>0</v>
      </c>
      <c r="S1164" s="127">
        <f t="shared" si="805"/>
        <v>0</v>
      </c>
      <c r="T1164" s="127">
        <f t="shared" si="805"/>
        <v>0</v>
      </c>
      <c r="U1164" s="127">
        <f t="shared" si="805"/>
        <v>0</v>
      </c>
      <c r="V1164" s="127">
        <f t="shared" si="805"/>
        <v>0</v>
      </c>
      <c r="W1164" s="127">
        <f t="shared" si="805"/>
        <v>0</v>
      </c>
      <c r="X1164" s="127">
        <f t="shared" si="805"/>
        <v>0</v>
      </c>
      <c r="Y1164" s="127">
        <f t="shared" si="805"/>
        <v>0</v>
      </c>
      <c r="Z1164" s="243">
        <f t="shared" si="805"/>
        <v>0</v>
      </c>
      <c r="AA1164" s="243">
        <f t="shared" si="805"/>
        <v>0</v>
      </c>
      <c r="AB1164" s="127">
        <f t="shared" si="805"/>
        <v>0</v>
      </c>
      <c r="AC1164" s="127">
        <f t="shared" ref="AC1164:AD1164" si="806">+AC1165+AC1166</f>
        <v>0</v>
      </c>
      <c r="AD1164" s="127">
        <f t="shared" si="806"/>
        <v>0</v>
      </c>
    </row>
    <row r="1165" spans="1:30" s="191" customFormat="1" ht="20.25" hidden="1" customHeight="1" x14ac:dyDescent="0.25">
      <c r="A1165" s="187" t="s">
        <v>352</v>
      </c>
      <c r="B1165" s="202" t="s">
        <v>362</v>
      </c>
      <c r="C1165" s="202" t="s">
        <v>393</v>
      </c>
      <c r="D1165" s="202" t="s">
        <v>396</v>
      </c>
      <c r="E1165" s="202" t="s">
        <v>397</v>
      </c>
      <c r="F1165" s="204">
        <f t="shared" si="778"/>
        <v>0</v>
      </c>
      <c r="G1165" s="204">
        <f t="shared" si="779"/>
        <v>0</v>
      </c>
      <c r="H1165" s="205">
        <f t="shared" si="780"/>
        <v>0</v>
      </c>
      <c r="I1165" s="125"/>
      <c r="J1165" s="125">
        <v>41</v>
      </c>
      <c r="K1165" s="125"/>
      <c r="L1165" s="125"/>
      <c r="M1165" s="125"/>
      <c r="N1165" s="125"/>
      <c r="O1165" s="179" t="s">
        <v>41</v>
      </c>
      <c r="P1165" s="189" t="s">
        <v>11</v>
      </c>
      <c r="Q1165" s="190">
        <v>0</v>
      </c>
      <c r="R1165" s="190">
        <v>0</v>
      </c>
      <c r="S1165" s="190">
        <v>0</v>
      </c>
      <c r="T1165" s="190">
        <v>0</v>
      </c>
      <c r="U1165" s="190">
        <v>0</v>
      </c>
      <c r="V1165" s="190">
        <v>0</v>
      </c>
      <c r="W1165" s="190">
        <v>0</v>
      </c>
      <c r="X1165" s="190">
        <v>0</v>
      </c>
      <c r="Y1165" s="190">
        <v>0</v>
      </c>
      <c r="Z1165" s="244">
        <v>0</v>
      </c>
      <c r="AA1165" s="244">
        <v>0</v>
      </c>
      <c r="AB1165" s="190">
        <v>0</v>
      </c>
      <c r="AC1165" s="190">
        <v>0</v>
      </c>
      <c r="AD1165" s="190">
        <v>0</v>
      </c>
    </row>
    <row r="1166" spans="1:30" s="191" customFormat="1" ht="20.25" hidden="1" customHeight="1" x14ac:dyDescent="0.25">
      <c r="A1166" s="187" t="s">
        <v>352</v>
      </c>
      <c r="B1166" s="202" t="s">
        <v>362</v>
      </c>
      <c r="C1166" s="202" t="s">
        <v>393</v>
      </c>
      <c r="D1166" s="202" t="s">
        <v>396</v>
      </c>
      <c r="E1166" s="202" t="s">
        <v>397</v>
      </c>
      <c r="F1166" s="204">
        <f t="shared" si="778"/>
        <v>0</v>
      </c>
      <c r="G1166" s="204">
        <f t="shared" si="779"/>
        <v>0</v>
      </c>
      <c r="H1166" s="205">
        <f t="shared" si="780"/>
        <v>0</v>
      </c>
      <c r="I1166" s="125"/>
      <c r="J1166" s="125">
        <v>42</v>
      </c>
      <c r="K1166" s="125"/>
      <c r="L1166" s="125"/>
      <c r="M1166" s="125"/>
      <c r="N1166" s="125"/>
      <c r="O1166" s="179" t="s">
        <v>41</v>
      </c>
      <c r="P1166" s="189" t="s">
        <v>12</v>
      </c>
      <c r="Q1166" s="190">
        <v>0</v>
      </c>
      <c r="R1166" s="190">
        <v>0</v>
      </c>
      <c r="S1166" s="190">
        <v>0</v>
      </c>
      <c r="T1166" s="190">
        <v>0</v>
      </c>
      <c r="U1166" s="190">
        <v>0</v>
      </c>
      <c r="V1166" s="190">
        <v>0</v>
      </c>
      <c r="W1166" s="190">
        <v>0</v>
      </c>
      <c r="X1166" s="190">
        <v>0</v>
      </c>
      <c r="Y1166" s="190">
        <v>0</v>
      </c>
      <c r="Z1166" s="244">
        <v>0</v>
      </c>
      <c r="AA1166" s="244">
        <v>0</v>
      </c>
      <c r="AB1166" s="190">
        <v>0</v>
      </c>
      <c r="AC1166" s="190">
        <v>0</v>
      </c>
      <c r="AD1166" s="190">
        <v>0</v>
      </c>
    </row>
    <row r="1167" spans="1:30" s="118" customFormat="1" ht="30" customHeight="1" x14ac:dyDescent="0.25">
      <c r="A1167" s="186" t="s">
        <v>353</v>
      </c>
      <c r="B1167" s="202" t="s">
        <v>362</v>
      </c>
      <c r="C1167" s="202" t="s">
        <v>393</v>
      </c>
      <c r="D1167" s="202" t="s">
        <v>396</v>
      </c>
      <c r="E1167" s="202" t="s">
        <v>397</v>
      </c>
      <c r="F1167" s="204">
        <f t="shared" si="778"/>
        <v>78000</v>
      </c>
      <c r="G1167" s="204">
        <f t="shared" si="779"/>
        <v>0</v>
      </c>
      <c r="H1167" s="205">
        <f t="shared" si="780"/>
        <v>18998</v>
      </c>
      <c r="I1167" s="321" t="s">
        <v>99</v>
      </c>
      <c r="J1167" s="322"/>
      <c r="K1167" s="322"/>
      <c r="L1167" s="322"/>
      <c r="M1167" s="322"/>
      <c r="N1167" s="322"/>
      <c r="O1167" s="323"/>
      <c r="P1167" s="115" t="s">
        <v>360</v>
      </c>
      <c r="Q1167" s="116">
        <f>+Q1168</f>
        <v>39000</v>
      </c>
      <c r="R1167" s="116">
        <f t="shared" ref="R1167:AD1168" si="807">+R1168</f>
        <v>0</v>
      </c>
      <c r="S1167" s="116">
        <f t="shared" si="807"/>
        <v>39000</v>
      </c>
      <c r="T1167" s="116">
        <f t="shared" si="807"/>
        <v>0</v>
      </c>
      <c r="U1167" s="116">
        <f t="shared" si="807"/>
        <v>0</v>
      </c>
      <c r="V1167" s="116">
        <f t="shared" si="807"/>
        <v>0</v>
      </c>
      <c r="W1167" s="116">
        <f t="shared" si="807"/>
        <v>0</v>
      </c>
      <c r="X1167" s="116">
        <f t="shared" si="807"/>
        <v>0</v>
      </c>
      <c r="Y1167" s="116">
        <f t="shared" si="807"/>
        <v>0</v>
      </c>
      <c r="Z1167" s="116">
        <f t="shared" si="807"/>
        <v>9865</v>
      </c>
      <c r="AA1167" s="116">
        <f t="shared" si="807"/>
        <v>9133</v>
      </c>
      <c r="AB1167" s="116">
        <f>+AB1169</f>
        <v>0</v>
      </c>
      <c r="AC1167" s="116">
        <f>+AC1169</f>
        <v>0</v>
      </c>
      <c r="AD1167" s="116">
        <f>+AD1169</f>
        <v>0</v>
      </c>
    </row>
    <row r="1168" spans="1:30" s="197" customFormat="1" ht="21.75" customHeight="1" x14ac:dyDescent="0.25">
      <c r="A1168" s="192" t="s">
        <v>353</v>
      </c>
      <c r="B1168" s="192"/>
      <c r="C1168" s="202" t="s">
        <v>393</v>
      </c>
      <c r="D1168" s="202" t="s">
        <v>396</v>
      </c>
      <c r="E1168" s="202" t="s">
        <v>397</v>
      </c>
      <c r="F1168" s="204">
        <f t="shared" si="778"/>
        <v>78000</v>
      </c>
      <c r="G1168" s="204">
        <f t="shared" si="779"/>
        <v>0</v>
      </c>
      <c r="H1168" s="205">
        <f t="shared" si="780"/>
        <v>18998</v>
      </c>
      <c r="I1168" s="193"/>
      <c r="J1168" s="193"/>
      <c r="K1168" s="193"/>
      <c r="L1168" s="193"/>
      <c r="M1168" s="193"/>
      <c r="N1168" s="193">
        <f>+O1168</f>
        <v>5202</v>
      </c>
      <c r="O1168" s="194">
        <v>5202</v>
      </c>
      <c r="P1168" s="195" t="s">
        <v>37</v>
      </c>
      <c r="Q1168" s="196">
        <f>+Q1169</f>
        <v>39000</v>
      </c>
      <c r="R1168" s="196">
        <f t="shared" si="807"/>
        <v>0</v>
      </c>
      <c r="S1168" s="196">
        <f t="shared" si="807"/>
        <v>39000</v>
      </c>
      <c r="T1168" s="196">
        <f t="shared" si="807"/>
        <v>0</v>
      </c>
      <c r="U1168" s="196">
        <f t="shared" si="807"/>
        <v>0</v>
      </c>
      <c r="V1168" s="196">
        <f t="shared" si="807"/>
        <v>0</v>
      </c>
      <c r="W1168" s="196">
        <f t="shared" si="807"/>
        <v>0</v>
      </c>
      <c r="X1168" s="196">
        <f t="shared" si="807"/>
        <v>0</v>
      </c>
      <c r="Y1168" s="196">
        <f t="shared" si="807"/>
        <v>0</v>
      </c>
      <c r="Z1168" s="196">
        <f t="shared" si="807"/>
        <v>9865</v>
      </c>
      <c r="AA1168" s="196">
        <f t="shared" si="807"/>
        <v>9133</v>
      </c>
      <c r="AB1168" s="196">
        <f t="shared" si="807"/>
        <v>0</v>
      </c>
      <c r="AC1168" s="196">
        <f t="shared" si="807"/>
        <v>0</v>
      </c>
      <c r="AD1168" s="196">
        <f t="shared" si="807"/>
        <v>0</v>
      </c>
    </row>
    <row r="1169" spans="1:30" s="118" customFormat="1" ht="20.25" customHeight="1" x14ac:dyDescent="0.25">
      <c r="A1169" s="186" t="s">
        <v>353</v>
      </c>
      <c r="B1169" s="202" t="s">
        <v>362</v>
      </c>
      <c r="C1169" s="202" t="s">
        <v>393</v>
      </c>
      <c r="D1169" s="202" t="s">
        <v>396</v>
      </c>
      <c r="E1169" s="202" t="s">
        <v>397</v>
      </c>
      <c r="F1169" s="204">
        <f t="shared" si="778"/>
        <v>78000</v>
      </c>
      <c r="G1169" s="204">
        <f t="shared" si="779"/>
        <v>0</v>
      </c>
      <c r="H1169" s="205">
        <f t="shared" si="780"/>
        <v>18998</v>
      </c>
      <c r="I1169" s="124">
        <v>3</v>
      </c>
      <c r="J1169" s="124"/>
      <c r="K1169" s="124"/>
      <c r="L1169" s="124"/>
      <c r="M1169" s="124"/>
      <c r="N1169" s="124"/>
      <c r="O1169" s="12">
        <v>5202</v>
      </c>
      <c r="P1169" s="126" t="s">
        <v>18</v>
      </c>
      <c r="Q1169" s="127">
        <f>+Q1170+Q1184</f>
        <v>39000</v>
      </c>
      <c r="R1169" s="127">
        <f t="shared" ref="R1169:S1169" si="808">+R1170+R1184</f>
        <v>0</v>
      </c>
      <c r="S1169" s="127">
        <f t="shared" si="808"/>
        <v>39000</v>
      </c>
      <c r="T1169" s="127">
        <f t="shared" ref="T1169:AB1169" si="809">+T1170+T1184</f>
        <v>0</v>
      </c>
      <c r="U1169" s="127">
        <f t="shared" si="809"/>
        <v>0</v>
      </c>
      <c r="V1169" s="127">
        <f t="shared" si="809"/>
        <v>0</v>
      </c>
      <c r="W1169" s="127">
        <f t="shared" si="809"/>
        <v>0</v>
      </c>
      <c r="X1169" s="127">
        <f t="shared" si="809"/>
        <v>0</v>
      </c>
      <c r="Y1169" s="127">
        <f t="shared" si="809"/>
        <v>0</v>
      </c>
      <c r="Z1169" s="127">
        <f t="shared" si="809"/>
        <v>9865</v>
      </c>
      <c r="AA1169" s="127">
        <f t="shared" si="809"/>
        <v>9133</v>
      </c>
      <c r="AB1169" s="127">
        <f t="shared" si="809"/>
        <v>0</v>
      </c>
      <c r="AC1169" s="127">
        <f t="shared" ref="AC1169:AD1169" si="810">+AC1170+AC1184</f>
        <v>0</v>
      </c>
      <c r="AD1169" s="127">
        <f t="shared" si="810"/>
        <v>0</v>
      </c>
    </row>
    <row r="1170" spans="1:30" s="191" customFormat="1" ht="20.25" customHeight="1" x14ac:dyDescent="0.25">
      <c r="A1170" s="187" t="s">
        <v>353</v>
      </c>
      <c r="B1170" s="202" t="s">
        <v>362</v>
      </c>
      <c r="C1170" s="202" t="s">
        <v>393</v>
      </c>
      <c r="D1170" s="202" t="s">
        <v>396</v>
      </c>
      <c r="E1170" s="202" t="s">
        <v>397</v>
      </c>
      <c r="F1170" s="204">
        <f t="shared" si="778"/>
        <v>77400</v>
      </c>
      <c r="G1170" s="204">
        <f t="shared" si="779"/>
        <v>0</v>
      </c>
      <c r="H1170" s="205">
        <f t="shared" si="780"/>
        <v>18797</v>
      </c>
      <c r="I1170" s="125"/>
      <c r="J1170" s="125">
        <v>31</v>
      </c>
      <c r="K1170" s="125"/>
      <c r="L1170" s="125"/>
      <c r="M1170" s="125"/>
      <c r="N1170" s="125"/>
      <c r="O1170" s="179" t="s">
        <v>39</v>
      </c>
      <c r="P1170" s="189" t="s">
        <v>6</v>
      </c>
      <c r="Q1170" s="190">
        <f>Q1171+Q1175</f>
        <v>38700</v>
      </c>
      <c r="R1170" s="190">
        <f t="shared" ref="R1170:S1170" si="811">R1171+R1175</f>
        <v>0</v>
      </c>
      <c r="S1170" s="190">
        <f t="shared" si="811"/>
        <v>38700</v>
      </c>
      <c r="T1170" s="190">
        <f t="shared" ref="T1170:AB1170" si="812">T1171+T1175</f>
        <v>0</v>
      </c>
      <c r="U1170" s="190">
        <f t="shared" si="812"/>
        <v>0</v>
      </c>
      <c r="V1170" s="190">
        <f t="shared" si="812"/>
        <v>0</v>
      </c>
      <c r="W1170" s="190">
        <f t="shared" si="812"/>
        <v>0</v>
      </c>
      <c r="X1170" s="190">
        <f t="shared" si="812"/>
        <v>0</v>
      </c>
      <c r="Y1170" s="190">
        <f t="shared" si="812"/>
        <v>0</v>
      </c>
      <c r="Z1170" s="190">
        <f t="shared" si="812"/>
        <v>9764</v>
      </c>
      <c r="AA1170" s="190">
        <f t="shared" si="812"/>
        <v>9033</v>
      </c>
      <c r="AB1170" s="190">
        <f t="shared" si="812"/>
        <v>0</v>
      </c>
      <c r="AC1170" s="190">
        <f t="shared" ref="AC1170:AD1170" si="813">AC1171+AC1175</f>
        <v>0</v>
      </c>
      <c r="AD1170" s="190">
        <f t="shared" si="813"/>
        <v>0</v>
      </c>
    </row>
    <row r="1171" spans="1:30" s="218" customFormat="1" ht="20.25" hidden="1" customHeight="1" x14ac:dyDescent="0.25">
      <c r="A1171" s="192" t="s">
        <v>353</v>
      </c>
      <c r="B1171" s="192"/>
      <c r="C1171" s="219" t="s">
        <v>393</v>
      </c>
      <c r="D1171" s="219" t="s">
        <v>396</v>
      </c>
      <c r="E1171" s="219" t="s">
        <v>397</v>
      </c>
      <c r="F1171" s="211">
        <f t="shared" si="778"/>
        <v>63400</v>
      </c>
      <c r="G1171" s="211">
        <f t="shared" si="779"/>
        <v>0</v>
      </c>
      <c r="H1171" s="212">
        <f t="shared" si="780"/>
        <v>18797</v>
      </c>
      <c r="I1171" s="213"/>
      <c r="J1171" s="214"/>
      <c r="K1171" s="214">
        <v>311</v>
      </c>
      <c r="L1171" s="214"/>
      <c r="M1171" s="214"/>
      <c r="N1171" s="215"/>
      <c r="O1171" s="220" t="s">
        <v>39</v>
      </c>
      <c r="P1171" s="216" t="s">
        <v>128</v>
      </c>
      <c r="Q1171" s="217">
        <f t="shared" ref="Q1171:AB1173" si="814">Q1172</f>
        <v>31700</v>
      </c>
      <c r="R1171" s="217">
        <f t="shared" si="814"/>
        <v>0</v>
      </c>
      <c r="S1171" s="217">
        <f t="shared" si="814"/>
        <v>31700</v>
      </c>
      <c r="T1171" s="217">
        <f t="shared" si="814"/>
        <v>0</v>
      </c>
      <c r="U1171" s="217">
        <f t="shared" si="814"/>
        <v>0</v>
      </c>
      <c r="V1171" s="217">
        <f t="shared" si="814"/>
        <v>0</v>
      </c>
      <c r="W1171" s="217">
        <f t="shared" si="814"/>
        <v>0</v>
      </c>
      <c r="X1171" s="217">
        <f t="shared" si="814"/>
        <v>0</v>
      </c>
      <c r="Y1171" s="217">
        <f t="shared" si="814"/>
        <v>0</v>
      </c>
      <c r="Z1171" s="217">
        <f t="shared" si="814"/>
        <v>9764</v>
      </c>
      <c r="AA1171" s="217">
        <f t="shared" si="814"/>
        <v>9033</v>
      </c>
      <c r="AB1171" s="217">
        <f t="shared" si="814"/>
        <v>0</v>
      </c>
      <c r="AC1171" s="217"/>
      <c r="AD1171" s="217"/>
    </row>
    <row r="1172" spans="1:30" s="118" customFormat="1" ht="20.25" hidden="1" customHeight="1" x14ac:dyDescent="0.25">
      <c r="A1172" s="186" t="s">
        <v>353</v>
      </c>
      <c r="B1172" s="186"/>
      <c r="C1172" s="186"/>
      <c r="D1172" s="202" t="s">
        <v>396</v>
      </c>
      <c r="E1172" s="202" t="s">
        <v>397</v>
      </c>
      <c r="F1172" s="204">
        <f t="shared" ref="F1172:F1236" si="815">+Q1172+R1172+S1172</f>
        <v>63400</v>
      </c>
      <c r="G1172" s="204">
        <f t="shared" ref="G1172:G1236" si="816">+T1172+U1172+V1172+W1172+X1172+Y1172</f>
        <v>0</v>
      </c>
      <c r="H1172" s="205">
        <f t="shared" ref="H1172:H1236" si="817">+Z1172+AA1172+AB1172+AC1172+AD1172</f>
        <v>18797</v>
      </c>
      <c r="I1172" s="136"/>
      <c r="J1172" s="135"/>
      <c r="K1172" s="135"/>
      <c r="L1172" s="135">
        <v>3111</v>
      </c>
      <c r="M1172" s="11"/>
      <c r="N1172" s="131"/>
      <c r="O1172" s="12" t="s">
        <v>39</v>
      </c>
      <c r="P1172" s="131" t="s">
        <v>129</v>
      </c>
      <c r="Q1172" s="137">
        <f t="shared" si="814"/>
        <v>31700</v>
      </c>
      <c r="R1172" s="137">
        <f t="shared" si="814"/>
        <v>0</v>
      </c>
      <c r="S1172" s="137">
        <f t="shared" si="814"/>
        <v>31700</v>
      </c>
      <c r="T1172" s="137">
        <f t="shared" si="814"/>
        <v>0</v>
      </c>
      <c r="U1172" s="137">
        <f t="shared" si="814"/>
        <v>0</v>
      </c>
      <c r="V1172" s="137">
        <f t="shared" si="814"/>
        <v>0</v>
      </c>
      <c r="W1172" s="137">
        <f t="shared" si="814"/>
        <v>0</v>
      </c>
      <c r="X1172" s="137">
        <f t="shared" si="814"/>
        <v>0</v>
      </c>
      <c r="Y1172" s="137">
        <f t="shared" si="814"/>
        <v>0</v>
      </c>
      <c r="Z1172" s="137">
        <f t="shared" si="814"/>
        <v>9764</v>
      </c>
      <c r="AA1172" s="137">
        <f t="shared" si="814"/>
        <v>9033</v>
      </c>
      <c r="AB1172" s="137">
        <f t="shared" si="814"/>
        <v>0</v>
      </c>
      <c r="AC1172" s="137"/>
      <c r="AD1172" s="137"/>
    </row>
    <row r="1173" spans="1:30" s="118" customFormat="1" ht="20.25" hidden="1" customHeight="1" x14ac:dyDescent="0.25">
      <c r="A1173" s="187" t="s">
        <v>353</v>
      </c>
      <c r="B1173" s="187"/>
      <c r="C1173" s="187"/>
      <c r="D1173" s="187"/>
      <c r="E1173" s="202" t="s">
        <v>397</v>
      </c>
      <c r="F1173" s="204">
        <f t="shared" si="815"/>
        <v>63400</v>
      </c>
      <c r="G1173" s="204">
        <f t="shared" si="816"/>
        <v>0</v>
      </c>
      <c r="H1173" s="205">
        <f t="shared" si="817"/>
        <v>18797</v>
      </c>
      <c r="I1173" s="128"/>
      <c r="J1173" s="135"/>
      <c r="K1173" s="135"/>
      <c r="L1173" s="135"/>
      <c r="M1173" s="198">
        <v>31111</v>
      </c>
      <c r="N1173" s="199"/>
      <c r="O1173" s="200" t="s">
        <v>39</v>
      </c>
      <c r="P1173" s="199" t="s">
        <v>130</v>
      </c>
      <c r="Q1173" s="201">
        <f t="shared" si="814"/>
        <v>31700</v>
      </c>
      <c r="R1173" s="201">
        <f t="shared" si="814"/>
        <v>0</v>
      </c>
      <c r="S1173" s="201">
        <f t="shared" si="814"/>
        <v>31700</v>
      </c>
      <c r="T1173" s="201">
        <f t="shared" si="814"/>
        <v>0</v>
      </c>
      <c r="U1173" s="201">
        <f t="shared" si="814"/>
        <v>0</v>
      </c>
      <c r="V1173" s="201">
        <f t="shared" si="814"/>
        <v>0</v>
      </c>
      <c r="W1173" s="201">
        <f t="shared" si="814"/>
        <v>0</v>
      </c>
      <c r="X1173" s="201">
        <f t="shared" si="814"/>
        <v>0</v>
      </c>
      <c r="Y1173" s="201">
        <f t="shared" si="814"/>
        <v>0</v>
      </c>
      <c r="Z1173" s="201">
        <f t="shared" si="814"/>
        <v>9764</v>
      </c>
      <c r="AA1173" s="201">
        <f t="shared" si="814"/>
        <v>9033</v>
      </c>
      <c r="AB1173" s="201">
        <f t="shared" si="814"/>
        <v>0</v>
      </c>
      <c r="AC1173" s="201"/>
      <c r="AD1173" s="201"/>
    </row>
    <row r="1174" spans="1:30" s="118" customFormat="1" ht="20.25" hidden="1" customHeight="1" x14ac:dyDescent="0.25">
      <c r="A1174" s="186" t="s">
        <v>353</v>
      </c>
      <c r="B1174" s="186"/>
      <c r="C1174" s="186"/>
      <c r="D1174" s="186"/>
      <c r="E1174" s="186"/>
      <c r="F1174" s="204">
        <f t="shared" si="815"/>
        <v>63400</v>
      </c>
      <c r="G1174" s="204">
        <f t="shared" si="816"/>
        <v>0</v>
      </c>
      <c r="H1174" s="205">
        <f t="shared" si="817"/>
        <v>18797</v>
      </c>
      <c r="I1174" s="136"/>
      <c r="J1174" s="135"/>
      <c r="K1174" s="135"/>
      <c r="L1174" s="135"/>
      <c r="M1174" s="11"/>
      <c r="N1174" s="175">
        <v>311110</v>
      </c>
      <c r="O1174" s="176" t="s">
        <v>39</v>
      </c>
      <c r="P1174" s="177" t="s">
        <v>310</v>
      </c>
      <c r="Q1174" s="178">
        <v>31700</v>
      </c>
      <c r="R1174" s="178">
        <f>S1174-Q1174</f>
        <v>0</v>
      </c>
      <c r="S1174" s="178">
        <v>31700</v>
      </c>
      <c r="T1174" s="178"/>
      <c r="U1174" s="178"/>
      <c r="V1174" s="178"/>
      <c r="W1174" s="178"/>
      <c r="X1174" s="178"/>
      <c r="Y1174" s="178"/>
      <c r="Z1174" s="178">
        <v>9764</v>
      </c>
      <c r="AA1174" s="178">
        <v>9033</v>
      </c>
      <c r="AB1174" s="178">
        <v>0</v>
      </c>
      <c r="AC1174" s="178"/>
      <c r="AD1174" s="178"/>
    </row>
    <row r="1175" spans="1:30" s="218" customFormat="1" ht="20.25" hidden="1" customHeight="1" x14ac:dyDescent="0.25">
      <c r="A1175" s="192" t="s">
        <v>353</v>
      </c>
      <c r="B1175" s="192"/>
      <c r="C1175" s="219" t="s">
        <v>393</v>
      </c>
      <c r="D1175" s="219" t="s">
        <v>396</v>
      </c>
      <c r="E1175" s="219" t="s">
        <v>397</v>
      </c>
      <c r="F1175" s="211">
        <f t="shared" si="815"/>
        <v>14000</v>
      </c>
      <c r="G1175" s="211">
        <f t="shared" si="816"/>
        <v>0</v>
      </c>
      <c r="H1175" s="212">
        <f t="shared" si="817"/>
        <v>0</v>
      </c>
      <c r="I1175" s="213"/>
      <c r="J1175" s="214"/>
      <c r="K1175" s="214">
        <v>313</v>
      </c>
      <c r="L1175" s="214"/>
      <c r="M1175" s="214"/>
      <c r="N1175" s="215"/>
      <c r="O1175" s="220" t="s">
        <v>39</v>
      </c>
      <c r="P1175" s="216" t="s">
        <v>149</v>
      </c>
      <c r="Q1175" s="217">
        <f t="shared" ref="Q1175:S1175" si="818">Q1176+Q1181</f>
        <v>7000</v>
      </c>
      <c r="R1175" s="217">
        <f t="shared" si="818"/>
        <v>0</v>
      </c>
      <c r="S1175" s="217">
        <f t="shared" si="818"/>
        <v>7000</v>
      </c>
      <c r="T1175" s="217">
        <f t="shared" ref="T1175:AB1175" si="819">T1176+T1181</f>
        <v>0</v>
      </c>
      <c r="U1175" s="217">
        <f t="shared" si="819"/>
        <v>0</v>
      </c>
      <c r="V1175" s="217">
        <f t="shared" si="819"/>
        <v>0</v>
      </c>
      <c r="W1175" s="217">
        <f t="shared" si="819"/>
        <v>0</v>
      </c>
      <c r="X1175" s="217">
        <f t="shared" si="819"/>
        <v>0</v>
      </c>
      <c r="Y1175" s="217">
        <f t="shared" si="819"/>
        <v>0</v>
      </c>
      <c r="Z1175" s="217">
        <f t="shared" si="819"/>
        <v>0</v>
      </c>
      <c r="AA1175" s="217">
        <f t="shared" si="819"/>
        <v>0</v>
      </c>
      <c r="AB1175" s="217">
        <f t="shared" si="819"/>
        <v>0</v>
      </c>
      <c r="AC1175" s="217"/>
      <c r="AD1175" s="217"/>
    </row>
    <row r="1176" spans="1:30" s="118" customFormat="1" ht="20.25" hidden="1" customHeight="1" x14ac:dyDescent="0.25">
      <c r="A1176" s="186" t="s">
        <v>353</v>
      </c>
      <c r="B1176" s="186"/>
      <c r="C1176" s="186"/>
      <c r="D1176" s="202" t="s">
        <v>396</v>
      </c>
      <c r="E1176" s="202" t="s">
        <v>397</v>
      </c>
      <c r="F1176" s="204">
        <f t="shared" si="815"/>
        <v>14000</v>
      </c>
      <c r="G1176" s="204">
        <f t="shared" si="816"/>
        <v>0</v>
      </c>
      <c r="H1176" s="205">
        <f t="shared" si="817"/>
        <v>0</v>
      </c>
      <c r="I1176" s="136"/>
      <c r="J1176" s="135"/>
      <c r="K1176" s="135"/>
      <c r="L1176" s="135">
        <v>3132</v>
      </c>
      <c r="M1176" s="11"/>
      <c r="N1176" s="131"/>
      <c r="O1176" s="12" t="s">
        <v>39</v>
      </c>
      <c r="P1176" s="131" t="s">
        <v>150</v>
      </c>
      <c r="Q1176" s="137">
        <f t="shared" ref="Q1176:S1176" si="820">Q1177+Q1179</f>
        <v>7000</v>
      </c>
      <c r="R1176" s="137">
        <f t="shared" si="820"/>
        <v>0</v>
      </c>
      <c r="S1176" s="137">
        <f t="shared" si="820"/>
        <v>7000</v>
      </c>
      <c r="T1176" s="137">
        <f t="shared" ref="T1176:AB1176" si="821">T1177+T1179</f>
        <v>0</v>
      </c>
      <c r="U1176" s="137">
        <f t="shared" si="821"/>
        <v>0</v>
      </c>
      <c r="V1176" s="137">
        <f t="shared" si="821"/>
        <v>0</v>
      </c>
      <c r="W1176" s="137">
        <f t="shared" si="821"/>
        <v>0</v>
      </c>
      <c r="X1176" s="137">
        <f t="shared" si="821"/>
        <v>0</v>
      </c>
      <c r="Y1176" s="137">
        <f t="shared" si="821"/>
        <v>0</v>
      </c>
      <c r="Z1176" s="137">
        <f t="shared" si="821"/>
        <v>0</v>
      </c>
      <c r="AA1176" s="137">
        <f t="shared" si="821"/>
        <v>0</v>
      </c>
      <c r="AB1176" s="137">
        <f t="shared" si="821"/>
        <v>0</v>
      </c>
      <c r="AC1176" s="137"/>
      <c r="AD1176" s="137"/>
    </row>
    <row r="1177" spans="1:30" s="118" customFormat="1" ht="20.25" hidden="1" customHeight="1" x14ac:dyDescent="0.25">
      <c r="A1177" s="187" t="s">
        <v>353</v>
      </c>
      <c r="B1177" s="187"/>
      <c r="C1177" s="187"/>
      <c r="D1177" s="187"/>
      <c r="E1177" s="202" t="s">
        <v>397</v>
      </c>
      <c r="F1177" s="204">
        <f t="shared" si="815"/>
        <v>14000</v>
      </c>
      <c r="G1177" s="204">
        <f t="shared" si="816"/>
        <v>0</v>
      </c>
      <c r="H1177" s="205">
        <f t="shared" si="817"/>
        <v>0</v>
      </c>
      <c r="I1177" s="128"/>
      <c r="J1177" s="135"/>
      <c r="K1177" s="135"/>
      <c r="L1177" s="135"/>
      <c r="M1177" s="198">
        <v>31321</v>
      </c>
      <c r="N1177" s="199"/>
      <c r="O1177" s="200" t="s">
        <v>39</v>
      </c>
      <c r="P1177" s="199" t="s">
        <v>150</v>
      </c>
      <c r="Q1177" s="201">
        <f t="shared" ref="Q1177:AB1177" si="822">Q1178</f>
        <v>7000</v>
      </c>
      <c r="R1177" s="201">
        <f t="shared" si="822"/>
        <v>0</v>
      </c>
      <c r="S1177" s="201">
        <f t="shared" si="822"/>
        <v>7000</v>
      </c>
      <c r="T1177" s="201">
        <f t="shared" si="822"/>
        <v>0</v>
      </c>
      <c r="U1177" s="201">
        <f t="shared" si="822"/>
        <v>0</v>
      </c>
      <c r="V1177" s="201">
        <f t="shared" si="822"/>
        <v>0</v>
      </c>
      <c r="W1177" s="201">
        <f t="shared" si="822"/>
        <v>0</v>
      </c>
      <c r="X1177" s="201">
        <f t="shared" si="822"/>
        <v>0</v>
      </c>
      <c r="Y1177" s="201">
        <f t="shared" si="822"/>
        <v>0</v>
      </c>
      <c r="Z1177" s="201">
        <f t="shared" si="822"/>
        <v>0</v>
      </c>
      <c r="AA1177" s="201">
        <f t="shared" si="822"/>
        <v>0</v>
      </c>
      <c r="AB1177" s="201">
        <f t="shared" si="822"/>
        <v>0</v>
      </c>
      <c r="AC1177" s="201"/>
      <c r="AD1177" s="201"/>
    </row>
    <row r="1178" spans="1:30" s="118" customFormat="1" ht="20.25" hidden="1" customHeight="1" x14ac:dyDescent="0.25">
      <c r="A1178" s="186" t="s">
        <v>353</v>
      </c>
      <c r="B1178" s="186"/>
      <c r="C1178" s="186"/>
      <c r="D1178" s="186"/>
      <c r="E1178" s="186"/>
      <c r="F1178" s="204">
        <f t="shared" si="815"/>
        <v>14000</v>
      </c>
      <c r="G1178" s="204">
        <f t="shared" si="816"/>
        <v>0</v>
      </c>
      <c r="H1178" s="205">
        <f t="shared" si="817"/>
        <v>0</v>
      </c>
      <c r="I1178" s="136"/>
      <c r="J1178" s="135"/>
      <c r="K1178" s="135"/>
      <c r="L1178" s="135"/>
      <c r="M1178" s="11"/>
      <c r="N1178" s="175">
        <v>313210</v>
      </c>
      <c r="O1178" s="176" t="s">
        <v>39</v>
      </c>
      <c r="P1178" s="177" t="s">
        <v>150</v>
      </c>
      <c r="Q1178" s="178">
        <v>7000</v>
      </c>
      <c r="R1178" s="178">
        <f>S1178-Q1178</f>
        <v>0</v>
      </c>
      <c r="S1178" s="178">
        <v>7000</v>
      </c>
      <c r="T1178" s="178"/>
      <c r="U1178" s="178"/>
      <c r="V1178" s="178"/>
      <c r="W1178" s="178"/>
      <c r="X1178" s="178"/>
      <c r="Y1178" s="178"/>
      <c r="Z1178" s="178">
        <v>0</v>
      </c>
      <c r="AA1178" s="178">
        <v>0</v>
      </c>
      <c r="AB1178" s="178"/>
      <c r="AC1178" s="178"/>
      <c r="AD1178" s="178"/>
    </row>
    <row r="1179" spans="1:30" s="118" customFormat="1" ht="20.25" hidden="1" customHeight="1" x14ac:dyDescent="0.25">
      <c r="A1179" s="187" t="s">
        <v>353</v>
      </c>
      <c r="B1179" s="187"/>
      <c r="C1179" s="187"/>
      <c r="D1179" s="187"/>
      <c r="E1179" s="202" t="s">
        <v>397</v>
      </c>
      <c r="F1179" s="204">
        <f t="shared" si="815"/>
        <v>0</v>
      </c>
      <c r="G1179" s="204">
        <f t="shared" si="816"/>
        <v>0</v>
      </c>
      <c r="H1179" s="205">
        <f t="shared" si="817"/>
        <v>0</v>
      </c>
      <c r="I1179" s="128"/>
      <c r="J1179" s="135"/>
      <c r="K1179" s="135"/>
      <c r="L1179" s="135"/>
      <c r="M1179" s="198">
        <v>31322</v>
      </c>
      <c r="N1179" s="199"/>
      <c r="O1179" s="200" t="s">
        <v>39</v>
      </c>
      <c r="P1179" s="199" t="s">
        <v>270</v>
      </c>
      <c r="Q1179" s="201">
        <f t="shared" ref="Q1179:AD1179" si="823">Q1180</f>
        <v>0</v>
      </c>
      <c r="R1179" s="201">
        <f t="shared" si="823"/>
        <v>0</v>
      </c>
      <c r="S1179" s="201">
        <f t="shared" si="823"/>
        <v>0</v>
      </c>
      <c r="T1179" s="201">
        <f t="shared" si="823"/>
        <v>0</v>
      </c>
      <c r="U1179" s="201">
        <f t="shared" si="823"/>
        <v>0</v>
      </c>
      <c r="V1179" s="201">
        <f t="shared" si="823"/>
        <v>0</v>
      </c>
      <c r="W1179" s="201">
        <f t="shared" si="823"/>
        <v>0</v>
      </c>
      <c r="X1179" s="201">
        <f t="shared" si="823"/>
        <v>0</v>
      </c>
      <c r="Y1179" s="201">
        <f t="shared" si="823"/>
        <v>0</v>
      </c>
      <c r="Z1179" s="201">
        <f t="shared" si="823"/>
        <v>0</v>
      </c>
      <c r="AA1179" s="201">
        <f t="shared" si="823"/>
        <v>0</v>
      </c>
      <c r="AB1179" s="201">
        <f t="shared" si="823"/>
        <v>0</v>
      </c>
      <c r="AC1179" s="201">
        <f t="shared" si="823"/>
        <v>0</v>
      </c>
      <c r="AD1179" s="201">
        <f t="shared" si="823"/>
        <v>0</v>
      </c>
    </row>
    <row r="1180" spans="1:30" s="118" customFormat="1" ht="20.25" hidden="1" customHeight="1" x14ac:dyDescent="0.25">
      <c r="A1180" s="186" t="s">
        <v>353</v>
      </c>
      <c r="B1180" s="186"/>
      <c r="C1180" s="186"/>
      <c r="D1180" s="186"/>
      <c r="E1180" s="186"/>
      <c r="F1180" s="204">
        <f t="shared" si="815"/>
        <v>0</v>
      </c>
      <c r="G1180" s="204">
        <f t="shared" si="816"/>
        <v>0</v>
      </c>
      <c r="H1180" s="205">
        <f t="shared" si="817"/>
        <v>0</v>
      </c>
      <c r="I1180" s="136"/>
      <c r="J1180" s="135"/>
      <c r="K1180" s="135"/>
      <c r="L1180" s="135"/>
      <c r="M1180" s="11"/>
      <c r="N1180" s="175">
        <v>313220</v>
      </c>
      <c r="O1180" s="176" t="s">
        <v>39</v>
      </c>
      <c r="P1180" s="177" t="s">
        <v>311</v>
      </c>
      <c r="Q1180" s="178">
        <v>0</v>
      </c>
      <c r="R1180" s="178">
        <f>S1180-Q1180</f>
        <v>0</v>
      </c>
      <c r="S1180" s="178">
        <v>0</v>
      </c>
      <c r="T1180" s="178"/>
      <c r="U1180" s="178"/>
      <c r="V1180" s="178"/>
      <c r="W1180" s="178"/>
      <c r="X1180" s="178"/>
      <c r="Y1180" s="178"/>
      <c r="Z1180" s="178"/>
      <c r="AA1180" s="178">
        <f>+Q1180</f>
        <v>0</v>
      </c>
      <c r="AB1180" s="178"/>
      <c r="AC1180" s="178"/>
      <c r="AD1180" s="178"/>
    </row>
    <row r="1181" spans="1:30" s="118" customFormat="1" ht="20.25" hidden="1" customHeight="1" x14ac:dyDescent="0.25">
      <c r="A1181" s="186" t="s">
        <v>353</v>
      </c>
      <c r="B1181" s="186"/>
      <c r="C1181" s="186"/>
      <c r="D1181" s="202" t="s">
        <v>396</v>
      </c>
      <c r="E1181" s="202" t="s">
        <v>397</v>
      </c>
      <c r="F1181" s="204">
        <f t="shared" si="815"/>
        <v>0</v>
      </c>
      <c r="G1181" s="204">
        <f t="shared" si="816"/>
        <v>0</v>
      </c>
      <c r="H1181" s="205">
        <f t="shared" si="817"/>
        <v>0</v>
      </c>
      <c r="I1181" s="136"/>
      <c r="J1181" s="135"/>
      <c r="K1181" s="135"/>
      <c r="L1181" s="135">
        <v>3133</v>
      </c>
      <c r="M1181" s="11"/>
      <c r="N1181" s="131"/>
      <c r="O1181" s="12" t="s">
        <v>39</v>
      </c>
      <c r="P1181" s="131" t="s">
        <v>271</v>
      </c>
      <c r="Q1181" s="137">
        <f t="shared" ref="Q1181:AD1182" si="824">Q1182</f>
        <v>0</v>
      </c>
      <c r="R1181" s="137">
        <f t="shared" si="824"/>
        <v>0</v>
      </c>
      <c r="S1181" s="137">
        <f t="shared" si="824"/>
        <v>0</v>
      </c>
      <c r="T1181" s="137">
        <f t="shared" si="824"/>
        <v>0</v>
      </c>
      <c r="U1181" s="137">
        <f t="shared" si="824"/>
        <v>0</v>
      </c>
      <c r="V1181" s="137">
        <f t="shared" si="824"/>
        <v>0</v>
      </c>
      <c r="W1181" s="137">
        <f t="shared" si="824"/>
        <v>0</v>
      </c>
      <c r="X1181" s="137">
        <f t="shared" si="824"/>
        <v>0</v>
      </c>
      <c r="Y1181" s="137">
        <f t="shared" si="824"/>
        <v>0</v>
      </c>
      <c r="Z1181" s="137">
        <f t="shared" si="824"/>
        <v>0</v>
      </c>
      <c r="AA1181" s="137">
        <f t="shared" si="824"/>
        <v>0</v>
      </c>
      <c r="AB1181" s="137">
        <f t="shared" si="824"/>
        <v>0</v>
      </c>
      <c r="AC1181" s="137">
        <f t="shared" si="824"/>
        <v>0</v>
      </c>
      <c r="AD1181" s="137">
        <f t="shared" si="824"/>
        <v>0</v>
      </c>
    </row>
    <row r="1182" spans="1:30" s="118" customFormat="1" ht="20.25" hidden="1" customHeight="1" x14ac:dyDescent="0.25">
      <c r="A1182" s="187" t="s">
        <v>353</v>
      </c>
      <c r="B1182" s="187"/>
      <c r="C1182" s="187"/>
      <c r="D1182" s="187"/>
      <c r="E1182" s="202" t="s">
        <v>397</v>
      </c>
      <c r="F1182" s="204">
        <f t="shared" si="815"/>
        <v>0</v>
      </c>
      <c r="G1182" s="204">
        <f t="shared" si="816"/>
        <v>0</v>
      </c>
      <c r="H1182" s="205">
        <f t="shared" si="817"/>
        <v>0</v>
      </c>
      <c r="I1182" s="128"/>
      <c r="J1182" s="135"/>
      <c r="K1182" s="135"/>
      <c r="L1182" s="135"/>
      <c r="M1182" s="198">
        <v>31332</v>
      </c>
      <c r="N1182" s="199"/>
      <c r="O1182" s="200" t="s">
        <v>39</v>
      </c>
      <c r="P1182" s="199" t="s">
        <v>271</v>
      </c>
      <c r="Q1182" s="201">
        <f t="shared" si="824"/>
        <v>0</v>
      </c>
      <c r="R1182" s="201">
        <f t="shared" si="824"/>
        <v>0</v>
      </c>
      <c r="S1182" s="201">
        <f t="shared" si="824"/>
        <v>0</v>
      </c>
      <c r="T1182" s="201">
        <f t="shared" si="824"/>
        <v>0</v>
      </c>
      <c r="U1182" s="201">
        <f t="shared" si="824"/>
        <v>0</v>
      </c>
      <c r="V1182" s="201">
        <f t="shared" si="824"/>
        <v>0</v>
      </c>
      <c r="W1182" s="201">
        <f t="shared" si="824"/>
        <v>0</v>
      </c>
      <c r="X1182" s="201">
        <f t="shared" si="824"/>
        <v>0</v>
      </c>
      <c r="Y1182" s="201">
        <f t="shared" si="824"/>
        <v>0</v>
      </c>
      <c r="Z1182" s="201">
        <f t="shared" si="824"/>
        <v>0</v>
      </c>
      <c r="AA1182" s="201">
        <f t="shared" si="824"/>
        <v>0</v>
      </c>
      <c r="AB1182" s="201">
        <f t="shared" si="824"/>
        <v>0</v>
      </c>
      <c r="AC1182" s="201">
        <f t="shared" si="824"/>
        <v>0</v>
      </c>
      <c r="AD1182" s="201">
        <f t="shared" si="824"/>
        <v>0</v>
      </c>
    </row>
    <row r="1183" spans="1:30" s="118" customFormat="1" ht="20.25" hidden="1" customHeight="1" x14ac:dyDescent="0.25">
      <c r="A1183" s="186" t="s">
        <v>353</v>
      </c>
      <c r="B1183" s="186"/>
      <c r="C1183" s="186"/>
      <c r="D1183" s="186"/>
      <c r="E1183" s="186"/>
      <c r="F1183" s="204">
        <f t="shared" si="815"/>
        <v>0</v>
      </c>
      <c r="G1183" s="204">
        <f t="shared" si="816"/>
        <v>0</v>
      </c>
      <c r="H1183" s="205">
        <f t="shared" si="817"/>
        <v>0</v>
      </c>
      <c r="I1183" s="136"/>
      <c r="J1183" s="135"/>
      <c r="K1183" s="135"/>
      <c r="L1183" s="135"/>
      <c r="M1183" s="11"/>
      <c r="N1183" s="175">
        <v>313320</v>
      </c>
      <c r="O1183" s="176" t="s">
        <v>39</v>
      </c>
      <c r="P1183" s="177" t="s">
        <v>312</v>
      </c>
      <c r="Q1183" s="178">
        <v>0</v>
      </c>
      <c r="R1183" s="178">
        <f>S1183-Q1183</f>
        <v>0</v>
      </c>
      <c r="S1183" s="178">
        <v>0</v>
      </c>
      <c r="T1183" s="178"/>
      <c r="U1183" s="178"/>
      <c r="V1183" s="178"/>
      <c r="W1183" s="178"/>
      <c r="X1183" s="178"/>
      <c r="Y1183" s="178"/>
      <c r="Z1183" s="178"/>
      <c r="AA1183" s="178">
        <f>+Q1183</f>
        <v>0</v>
      </c>
      <c r="AB1183" s="178"/>
      <c r="AC1183" s="178"/>
      <c r="AD1183" s="178"/>
    </row>
    <row r="1184" spans="1:30" s="191" customFormat="1" ht="20.25" customHeight="1" x14ac:dyDescent="0.25">
      <c r="A1184" s="187" t="s">
        <v>353</v>
      </c>
      <c r="B1184" s="202" t="s">
        <v>362</v>
      </c>
      <c r="C1184" s="202" t="s">
        <v>393</v>
      </c>
      <c r="D1184" s="202" t="s">
        <v>396</v>
      </c>
      <c r="E1184" s="202" t="s">
        <v>397</v>
      </c>
      <c r="F1184" s="204">
        <f t="shared" si="815"/>
        <v>600</v>
      </c>
      <c r="G1184" s="204">
        <f t="shared" si="816"/>
        <v>0</v>
      </c>
      <c r="H1184" s="205">
        <f t="shared" si="817"/>
        <v>201</v>
      </c>
      <c r="I1184" s="125"/>
      <c r="J1184" s="125">
        <v>32</v>
      </c>
      <c r="K1184" s="125"/>
      <c r="L1184" s="125"/>
      <c r="M1184" s="125"/>
      <c r="N1184" s="125"/>
      <c r="O1184" s="179" t="s">
        <v>39</v>
      </c>
      <c r="P1184" s="189" t="s">
        <v>7</v>
      </c>
      <c r="Q1184" s="190">
        <f t="shared" ref="Q1184:AD1187" si="825">Q1185</f>
        <v>300</v>
      </c>
      <c r="R1184" s="190">
        <f t="shared" si="825"/>
        <v>0</v>
      </c>
      <c r="S1184" s="190">
        <f t="shared" si="825"/>
        <v>300</v>
      </c>
      <c r="T1184" s="190">
        <f t="shared" si="825"/>
        <v>0</v>
      </c>
      <c r="U1184" s="190">
        <f t="shared" si="825"/>
        <v>0</v>
      </c>
      <c r="V1184" s="190">
        <f t="shared" si="825"/>
        <v>0</v>
      </c>
      <c r="W1184" s="190">
        <f t="shared" si="825"/>
        <v>0</v>
      </c>
      <c r="X1184" s="190">
        <f t="shared" si="825"/>
        <v>0</v>
      </c>
      <c r="Y1184" s="190">
        <f t="shared" si="825"/>
        <v>0</v>
      </c>
      <c r="Z1184" s="190">
        <f t="shared" si="825"/>
        <v>101</v>
      </c>
      <c r="AA1184" s="190">
        <f t="shared" si="825"/>
        <v>100</v>
      </c>
      <c r="AB1184" s="190">
        <f t="shared" si="825"/>
        <v>0</v>
      </c>
      <c r="AC1184" s="190">
        <f t="shared" si="825"/>
        <v>0</v>
      </c>
      <c r="AD1184" s="190">
        <f t="shared" si="825"/>
        <v>0</v>
      </c>
    </row>
    <row r="1185" spans="1:30" s="218" customFormat="1" ht="20.25" hidden="1" customHeight="1" x14ac:dyDescent="0.25">
      <c r="A1185" s="192" t="s">
        <v>353</v>
      </c>
      <c r="B1185" s="192"/>
      <c r="C1185" s="219" t="s">
        <v>393</v>
      </c>
      <c r="D1185" s="219" t="s">
        <v>396</v>
      </c>
      <c r="E1185" s="219" t="s">
        <v>397</v>
      </c>
      <c r="F1185" s="211">
        <f t="shared" si="815"/>
        <v>600</v>
      </c>
      <c r="G1185" s="211">
        <f t="shared" si="816"/>
        <v>0</v>
      </c>
      <c r="H1185" s="212">
        <f t="shared" si="817"/>
        <v>201</v>
      </c>
      <c r="I1185" s="213"/>
      <c r="J1185" s="214"/>
      <c r="K1185" s="214">
        <v>321</v>
      </c>
      <c r="L1185" s="214"/>
      <c r="M1185" s="214"/>
      <c r="N1185" s="215"/>
      <c r="O1185" s="220" t="s">
        <v>39</v>
      </c>
      <c r="P1185" s="216" t="s">
        <v>151</v>
      </c>
      <c r="Q1185" s="217">
        <f t="shared" si="825"/>
        <v>300</v>
      </c>
      <c r="R1185" s="217">
        <f t="shared" si="825"/>
        <v>0</v>
      </c>
      <c r="S1185" s="217">
        <f t="shared" si="825"/>
        <v>300</v>
      </c>
      <c r="T1185" s="217">
        <f t="shared" si="825"/>
        <v>0</v>
      </c>
      <c r="U1185" s="217">
        <f t="shared" si="825"/>
        <v>0</v>
      </c>
      <c r="V1185" s="217">
        <f t="shared" si="825"/>
        <v>0</v>
      </c>
      <c r="W1185" s="217">
        <f t="shared" si="825"/>
        <v>0</v>
      </c>
      <c r="X1185" s="217">
        <f t="shared" si="825"/>
        <v>0</v>
      </c>
      <c r="Y1185" s="217">
        <f t="shared" si="825"/>
        <v>0</v>
      </c>
      <c r="Z1185" s="217">
        <f t="shared" si="825"/>
        <v>101</v>
      </c>
      <c r="AA1185" s="217">
        <f t="shared" si="825"/>
        <v>100</v>
      </c>
      <c r="AB1185" s="217">
        <f t="shared" si="825"/>
        <v>0</v>
      </c>
      <c r="AC1185" s="217"/>
      <c r="AD1185" s="217"/>
    </row>
    <row r="1186" spans="1:30" s="118" customFormat="1" ht="20.25" hidden="1" customHeight="1" x14ac:dyDescent="0.25">
      <c r="A1186" s="186" t="s">
        <v>353</v>
      </c>
      <c r="B1186" s="186"/>
      <c r="C1186" s="186"/>
      <c r="D1186" s="202" t="s">
        <v>396</v>
      </c>
      <c r="E1186" s="202" t="s">
        <v>397</v>
      </c>
      <c r="F1186" s="204">
        <f t="shared" si="815"/>
        <v>600</v>
      </c>
      <c r="G1186" s="204">
        <f t="shared" si="816"/>
        <v>0</v>
      </c>
      <c r="H1186" s="205">
        <f t="shared" si="817"/>
        <v>201</v>
      </c>
      <c r="I1186" s="136"/>
      <c r="J1186" s="135"/>
      <c r="K1186" s="135"/>
      <c r="L1186" s="135">
        <v>3212</v>
      </c>
      <c r="M1186" s="11"/>
      <c r="N1186" s="131"/>
      <c r="O1186" s="12" t="s">
        <v>39</v>
      </c>
      <c r="P1186" s="131" t="s">
        <v>157</v>
      </c>
      <c r="Q1186" s="137">
        <f t="shared" si="825"/>
        <v>300</v>
      </c>
      <c r="R1186" s="137">
        <f t="shared" si="825"/>
        <v>0</v>
      </c>
      <c r="S1186" s="137">
        <f t="shared" si="825"/>
        <v>300</v>
      </c>
      <c r="T1186" s="137">
        <f t="shared" si="825"/>
        <v>0</v>
      </c>
      <c r="U1186" s="137">
        <f t="shared" si="825"/>
        <v>0</v>
      </c>
      <c r="V1186" s="137">
        <f t="shared" si="825"/>
        <v>0</v>
      </c>
      <c r="W1186" s="137">
        <f t="shared" si="825"/>
        <v>0</v>
      </c>
      <c r="X1186" s="137">
        <f t="shared" si="825"/>
        <v>0</v>
      </c>
      <c r="Y1186" s="137">
        <f t="shared" si="825"/>
        <v>0</v>
      </c>
      <c r="Z1186" s="137">
        <f t="shared" si="825"/>
        <v>101</v>
      </c>
      <c r="AA1186" s="137">
        <f t="shared" si="825"/>
        <v>100</v>
      </c>
      <c r="AB1186" s="137">
        <f t="shared" si="825"/>
        <v>0</v>
      </c>
      <c r="AC1186" s="137"/>
      <c r="AD1186" s="137"/>
    </row>
    <row r="1187" spans="1:30" s="118" customFormat="1" ht="20.25" hidden="1" customHeight="1" x14ac:dyDescent="0.25">
      <c r="A1187" s="187" t="s">
        <v>353</v>
      </c>
      <c r="B1187" s="187"/>
      <c r="C1187" s="187"/>
      <c r="D1187" s="187"/>
      <c r="E1187" s="202" t="s">
        <v>397</v>
      </c>
      <c r="F1187" s="204">
        <f t="shared" si="815"/>
        <v>600</v>
      </c>
      <c r="G1187" s="204">
        <f t="shared" si="816"/>
        <v>0</v>
      </c>
      <c r="H1187" s="205">
        <f t="shared" si="817"/>
        <v>201</v>
      </c>
      <c r="I1187" s="128"/>
      <c r="J1187" s="135"/>
      <c r="K1187" s="135"/>
      <c r="L1187" s="135"/>
      <c r="M1187" s="198">
        <v>32121</v>
      </c>
      <c r="N1187" s="199"/>
      <c r="O1187" s="200" t="s">
        <v>39</v>
      </c>
      <c r="P1187" s="199" t="s">
        <v>158</v>
      </c>
      <c r="Q1187" s="201">
        <f t="shared" si="825"/>
        <v>300</v>
      </c>
      <c r="R1187" s="201">
        <f t="shared" si="825"/>
        <v>0</v>
      </c>
      <c r="S1187" s="201">
        <f t="shared" si="825"/>
        <v>300</v>
      </c>
      <c r="T1187" s="201">
        <f t="shared" si="825"/>
        <v>0</v>
      </c>
      <c r="U1187" s="201">
        <f t="shared" si="825"/>
        <v>0</v>
      </c>
      <c r="V1187" s="201">
        <f t="shared" si="825"/>
        <v>0</v>
      </c>
      <c r="W1187" s="201">
        <f t="shared" si="825"/>
        <v>0</v>
      </c>
      <c r="X1187" s="201">
        <f t="shared" si="825"/>
        <v>0</v>
      </c>
      <c r="Y1187" s="201">
        <f t="shared" si="825"/>
        <v>0</v>
      </c>
      <c r="Z1187" s="201">
        <f t="shared" si="825"/>
        <v>101</v>
      </c>
      <c r="AA1187" s="201">
        <f t="shared" si="825"/>
        <v>100</v>
      </c>
      <c r="AB1187" s="201">
        <f t="shared" si="825"/>
        <v>0</v>
      </c>
      <c r="AC1187" s="201"/>
      <c r="AD1187" s="201"/>
    </row>
    <row r="1188" spans="1:30" s="118" customFormat="1" ht="20.25" hidden="1" customHeight="1" x14ac:dyDescent="0.25">
      <c r="A1188" s="186" t="s">
        <v>353</v>
      </c>
      <c r="B1188" s="186"/>
      <c r="C1188" s="186"/>
      <c r="D1188" s="186"/>
      <c r="E1188" s="186"/>
      <c r="F1188" s="204">
        <f t="shared" si="815"/>
        <v>600</v>
      </c>
      <c r="G1188" s="204">
        <f t="shared" si="816"/>
        <v>0</v>
      </c>
      <c r="H1188" s="205">
        <f t="shared" si="817"/>
        <v>201</v>
      </c>
      <c r="I1188" s="136"/>
      <c r="J1188" s="135"/>
      <c r="K1188" s="135"/>
      <c r="L1188" s="135"/>
      <c r="M1188" s="11"/>
      <c r="N1188" s="175">
        <v>321210</v>
      </c>
      <c r="O1188" s="176" t="s">
        <v>39</v>
      </c>
      <c r="P1188" s="177" t="s">
        <v>313</v>
      </c>
      <c r="Q1188" s="178">
        <v>300</v>
      </c>
      <c r="R1188" s="178">
        <f>S1188-Q1188</f>
        <v>0</v>
      </c>
      <c r="S1188" s="178">
        <v>300</v>
      </c>
      <c r="T1188" s="178"/>
      <c r="U1188" s="178"/>
      <c r="V1188" s="178"/>
      <c r="W1188" s="178"/>
      <c r="X1188" s="178"/>
      <c r="Y1188" s="178"/>
      <c r="Z1188" s="178">
        <v>101</v>
      </c>
      <c r="AA1188" s="178">
        <v>100</v>
      </c>
      <c r="AB1188" s="178">
        <v>0</v>
      </c>
      <c r="AC1188" s="178"/>
      <c r="AD1188" s="178"/>
    </row>
    <row r="1189" spans="1:30" s="118" customFormat="1" ht="30" customHeight="1" x14ac:dyDescent="0.25">
      <c r="A1189" s="186" t="s">
        <v>354</v>
      </c>
      <c r="B1189" s="202" t="s">
        <v>362</v>
      </c>
      <c r="C1189" s="202" t="s">
        <v>393</v>
      </c>
      <c r="D1189" s="202" t="s">
        <v>396</v>
      </c>
      <c r="E1189" s="202" t="s">
        <v>397</v>
      </c>
      <c r="F1189" s="204">
        <f t="shared" si="815"/>
        <v>143830</v>
      </c>
      <c r="G1189" s="204">
        <f t="shared" si="816"/>
        <v>0</v>
      </c>
      <c r="H1189" s="205">
        <f t="shared" si="817"/>
        <v>84000</v>
      </c>
      <c r="I1189" s="321" t="s">
        <v>99</v>
      </c>
      <c r="J1189" s="322"/>
      <c r="K1189" s="322"/>
      <c r="L1189" s="322"/>
      <c r="M1189" s="322"/>
      <c r="N1189" s="322"/>
      <c r="O1189" s="323"/>
      <c r="P1189" s="115" t="s">
        <v>504</v>
      </c>
      <c r="Q1189" s="116">
        <f>+Q1190</f>
        <v>71915</v>
      </c>
      <c r="R1189" s="116">
        <f t="shared" ref="R1189:AD1191" si="826">+R1190</f>
        <v>0</v>
      </c>
      <c r="S1189" s="116">
        <f t="shared" si="826"/>
        <v>71915</v>
      </c>
      <c r="T1189" s="116">
        <f t="shared" si="826"/>
        <v>0</v>
      </c>
      <c r="U1189" s="116">
        <f t="shared" si="826"/>
        <v>0</v>
      </c>
      <c r="V1189" s="116">
        <f t="shared" si="826"/>
        <v>0</v>
      </c>
      <c r="W1189" s="116">
        <f t="shared" si="826"/>
        <v>0</v>
      </c>
      <c r="X1189" s="116">
        <f t="shared" si="826"/>
        <v>0</v>
      </c>
      <c r="Y1189" s="116">
        <f t="shared" si="826"/>
        <v>0</v>
      </c>
      <c r="Z1189" s="116">
        <f t="shared" si="826"/>
        <v>0</v>
      </c>
      <c r="AA1189" s="116">
        <f t="shared" si="826"/>
        <v>0</v>
      </c>
      <c r="AB1189" s="116">
        <f>+AB1191</f>
        <v>42000</v>
      </c>
      <c r="AC1189" s="116">
        <f>+AC1191</f>
        <v>42000</v>
      </c>
      <c r="AD1189" s="116">
        <f>+AD1191</f>
        <v>0</v>
      </c>
    </row>
    <row r="1190" spans="1:30" s="197" customFormat="1" ht="21.75" customHeight="1" x14ac:dyDescent="0.25">
      <c r="A1190" s="192" t="s">
        <v>354</v>
      </c>
      <c r="B1190" s="192"/>
      <c r="C1190" s="202" t="s">
        <v>393</v>
      </c>
      <c r="D1190" s="202" t="s">
        <v>396</v>
      </c>
      <c r="E1190" s="202" t="s">
        <v>397</v>
      </c>
      <c r="F1190" s="204">
        <f t="shared" si="815"/>
        <v>143830</v>
      </c>
      <c r="G1190" s="204">
        <f t="shared" si="816"/>
        <v>0</v>
      </c>
      <c r="H1190" s="205">
        <f t="shared" si="817"/>
        <v>84000</v>
      </c>
      <c r="I1190" s="193"/>
      <c r="J1190" s="193"/>
      <c r="K1190" s="193"/>
      <c r="L1190" s="193"/>
      <c r="M1190" s="193"/>
      <c r="N1190" s="193">
        <f>+O1190</f>
        <v>5202</v>
      </c>
      <c r="O1190" s="194">
        <v>5202</v>
      </c>
      <c r="P1190" s="195" t="s">
        <v>72</v>
      </c>
      <c r="Q1190" s="196">
        <f>+Q1191</f>
        <v>71915</v>
      </c>
      <c r="R1190" s="196">
        <f t="shared" si="826"/>
        <v>0</v>
      </c>
      <c r="S1190" s="196">
        <f t="shared" si="826"/>
        <v>71915</v>
      </c>
      <c r="T1190" s="196">
        <f t="shared" si="826"/>
        <v>0</v>
      </c>
      <c r="U1190" s="196">
        <f t="shared" si="826"/>
        <v>0</v>
      </c>
      <c r="V1190" s="196">
        <f t="shared" si="826"/>
        <v>0</v>
      </c>
      <c r="W1190" s="196">
        <f t="shared" si="826"/>
        <v>0</v>
      </c>
      <c r="X1190" s="196">
        <f t="shared" si="826"/>
        <v>0</v>
      </c>
      <c r="Y1190" s="196">
        <f t="shared" si="826"/>
        <v>0</v>
      </c>
      <c r="Z1190" s="196">
        <f t="shared" si="826"/>
        <v>0</v>
      </c>
      <c r="AA1190" s="196">
        <f t="shared" si="826"/>
        <v>0</v>
      </c>
      <c r="AB1190" s="196">
        <f t="shared" si="826"/>
        <v>42000</v>
      </c>
      <c r="AC1190" s="196">
        <f t="shared" si="826"/>
        <v>42000</v>
      </c>
      <c r="AD1190" s="196">
        <f t="shared" si="826"/>
        <v>0</v>
      </c>
    </row>
    <row r="1191" spans="1:30" s="118" customFormat="1" ht="20.25" customHeight="1" x14ac:dyDescent="0.25">
      <c r="A1191" s="186" t="s">
        <v>354</v>
      </c>
      <c r="B1191" s="202" t="s">
        <v>362</v>
      </c>
      <c r="C1191" s="202" t="s">
        <v>393</v>
      </c>
      <c r="D1191" s="202" t="s">
        <v>396</v>
      </c>
      <c r="E1191" s="202" t="s">
        <v>397</v>
      </c>
      <c r="F1191" s="204">
        <f t="shared" si="815"/>
        <v>143830</v>
      </c>
      <c r="G1191" s="204">
        <f t="shared" si="816"/>
        <v>0</v>
      </c>
      <c r="H1191" s="205">
        <f t="shared" si="817"/>
        <v>84000</v>
      </c>
      <c r="I1191" s="124">
        <v>3</v>
      </c>
      <c r="J1191" s="124"/>
      <c r="K1191" s="124"/>
      <c r="L1191" s="124"/>
      <c r="M1191" s="124"/>
      <c r="N1191" s="124"/>
      <c r="O1191" s="12">
        <v>5202</v>
      </c>
      <c r="P1191" s="126" t="s">
        <v>18</v>
      </c>
      <c r="Q1191" s="127">
        <f>+Q1192+Q1206</f>
        <v>71915</v>
      </c>
      <c r="R1191" s="127">
        <f t="shared" ref="R1191:Y1191" si="827">+R1192+R1206</f>
        <v>0</v>
      </c>
      <c r="S1191" s="127">
        <f t="shared" si="827"/>
        <v>71915</v>
      </c>
      <c r="T1191" s="127">
        <f t="shared" si="827"/>
        <v>0</v>
      </c>
      <c r="U1191" s="127">
        <f t="shared" si="827"/>
        <v>0</v>
      </c>
      <c r="V1191" s="127">
        <f t="shared" si="827"/>
        <v>0</v>
      </c>
      <c r="W1191" s="127">
        <f t="shared" si="827"/>
        <v>0</v>
      </c>
      <c r="X1191" s="127">
        <f t="shared" si="827"/>
        <v>0</v>
      </c>
      <c r="Y1191" s="127">
        <f t="shared" si="827"/>
        <v>0</v>
      </c>
      <c r="Z1191" s="127">
        <f>+Z1192</f>
        <v>0</v>
      </c>
      <c r="AA1191" s="127">
        <f t="shared" si="826"/>
        <v>0</v>
      </c>
      <c r="AB1191" s="127">
        <f t="shared" si="826"/>
        <v>42000</v>
      </c>
      <c r="AC1191" s="127">
        <f t="shared" si="826"/>
        <v>42000</v>
      </c>
      <c r="AD1191" s="127">
        <f t="shared" si="826"/>
        <v>0</v>
      </c>
    </row>
    <row r="1192" spans="1:30" s="191" customFormat="1" ht="20.25" customHeight="1" x14ac:dyDescent="0.25">
      <c r="A1192" s="187" t="s">
        <v>354</v>
      </c>
      <c r="B1192" s="202" t="s">
        <v>362</v>
      </c>
      <c r="C1192" s="202" t="s">
        <v>393</v>
      </c>
      <c r="D1192" s="202" t="s">
        <v>396</v>
      </c>
      <c r="E1192" s="202" t="s">
        <v>397</v>
      </c>
      <c r="F1192" s="204">
        <f t="shared" si="815"/>
        <v>143400</v>
      </c>
      <c r="G1192" s="204">
        <f t="shared" si="816"/>
        <v>0</v>
      </c>
      <c r="H1192" s="205">
        <f t="shared" si="817"/>
        <v>84000</v>
      </c>
      <c r="I1192" s="125"/>
      <c r="J1192" s="125">
        <v>31</v>
      </c>
      <c r="K1192" s="125"/>
      <c r="L1192" s="125"/>
      <c r="M1192" s="125"/>
      <c r="N1192" s="125"/>
      <c r="O1192" s="179" t="s">
        <v>42</v>
      </c>
      <c r="P1192" s="189" t="s">
        <v>6</v>
      </c>
      <c r="Q1192" s="190">
        <f>Q1193+Q1197</f>
        <v>71700</v>
      </c>
      <c r="R1192" s="190">
        <f t="shared" ref="R1192:Y1192" si="828">R1193+R1197</f>
        <v>0</v>
      </c>
      <c r="S1192" s="190">
        <f t="shared" si="828"/>
        <v>71700</v>
      </c>
      <c r="T1192" s="190">
        <f t="shared" si="828"/>
        <v>0</v>
      </c>
      <c r="U1192" s="190">
        <f t="shared" si="828"/>
        <v>0</v>
      </c>
      <c r="V1192" s="190">
        <f t="shared" si="828"/>
        <v>0</v>
      </c>
      <c r="W1192" s="190">
        <f t="shared" si="828"/>
        <v>0</v>
      </c>
      <c r="X1192" s="190">
        <f t="shared" si="828"/>
        <v>0</v>
      </c>
      <c r="Y1192" s="190">
        <f t="shared" si="828"/>
        <v>0</v>
      </c>
      <c r="Z1192" s="190">
        <f>Z1193</f>
        <v>0</v>
      </c>
      <c r="AA1192" s="190">
        <f t="shared" ref="AA1192:AD1192" si="829">AA1193</f>
        <v>0</v>
      </c>
      <c r="AB1192" s="190">
        <f t="shared" si="829"/>
        <v>42000</v>
      </c>
      <c r="AC1192" s="190">
        <v>42000</v>
      </c>
      <c r="AD1192" s="190">
        <f t="shared" si="829"/>
        <v>0</v>
      </c>
    </row>
    <row r="1193" spans="1:30" s="191" customFormat="1" ht="20.25" hidden="1" customHeight="1" x14ac:dyDescent="0.25">
      <c r="A1193" s="187" t="s">
        <v>354</v>
      </c>
      <c r="B1193" s="202" t="s">
        <v>362</v>
      </c>
      <c r="C1193" s="202" t="s">
        <v>393</v>
      </c>
      <c r="D1193" s="202" t="s">
        <v>396</v>
      </c>
      <c r="E1193" s="202" t="s">
        <v>397</v>
      </c>
      <c r="F1193" s="204">
        <f t="shared" si="815"/>
        <v>63400</v>
      </c>
      <c r="G1193" s="204">
        <f t="shared" si="816"/>
        <v>0</v>
      </c>
      <c r="H1193" s="205">
        <f t="shared" si="817"/>
        <v>42000</v>
      </c>
      <c r="I1193" s="213"/>
      <c r="J1193" s="214"/>
      <c r="K1193" s="214">
        <v>311</v>
      </c>
      <c r="L1193" s="214"/>
      <c r="M1193" s="214"/>
      <c r="N1193" s="215"/>
      <c r="O1193" s="220" t="s">
        <v>39</v>
      </c>
      <c r="P1193" s="216" t="s">
        <v>128</v>
      </c>
      <c r="Q1193" s="217">
        <f t="shared" ref="Q1193:AB1195" si="830">Q1194</f>
        <v>31700</v>
      </c>
      <c r="R1193" s="217">
        <f t="shared" si="830"/>
        <v>0</v>
      </c>
      <c r="S1193" s="217">
        <f t="shared" si="830"/>
        <v>31700</v>
      </c>
      <c r="T1193" s="217">
        <f t="shared" si="830"/>
        <v>0</v>
      </c>
      <c r="U1193" s="217">
        <f t="shared" si="830"/>
        <v>0</v>
      </c>
      <c r="V1193" s="217">
        <f t="shared" si="830"/>
        <v>0</v>
      </c>
      <c r="W1193" s="217">
        <f t="shared" si="830"/>
        <v>0</v>
      </c>
      <c r="X1193" s="217">
        <f t="shared" si="830"/>
        <v>0</v>
      </c>
      <c r="Y1193" s="217">
        <f t="shared" si="830"/>
        <v>0</v>
      </c>
      <c r="Z1193" s="217">
        <f t="shared" si="830"/>
        <v>0</v>
      </c>
      <c r="AA1193" s="217">
        <f t="shared" si="830"/>
        <v>0</v>
      </c>
      <c r="AB1193" s="217">
        <f t="shared" si="830"/>
        <v>42000</v>
      </c>
      <c r="AC1193" s="245"/>
      <c r="AD1193" s="217"/>
    </row>
    <row r="1194" spans="1:30" s="191" customFormat="1" ht="20.25" hidden="1" customHeight="1" x14ac:dyDescent="0.25">
      <c r="A1194" s="187" t="s">
        <v>354</v>
      </c>
      <c r="B1194" s="202" t="s">
        <v>362</v>
      </c>
      <c r="C1194" s="202" t="s">
        <v>393</v>
      </c>
      <c r="D1194" s="202" t="s">
        <v>396</v>
      </c>
      <c r="E1194" s="202" t="s">
        <v>397</v>
      </c>
      <c r="F1194" s="204">
        <f t="shared" si="815"/>
        <v>63400</v>
      </c>
      <c r="G1194" s="204">
        <f t="shared" si="816"/>
        <v>0</v>
      </c>
      <c r="H1194" s="205">
        <f t="shared" si="817"/>
        <v>42000</v>
      </c>
      <c r="I1194" s="136"/>
      <c r="J1194" s="135"/>
      <c r="K1194" s="135"/>
      <c r="L1194" s="135">
        <v>3111</v>
      </c>
      <c r="M1194" s="11"/>
      <c r="N1194" s="131"/>
      <c r="O1194" s="12" t="s">
        <v>39</v>
      </c>
      <c r="P1194" s="131" t="s">
        <v>129</v>
      </c>
      <c r="Q1194" s="137">
        <f t="shared" si="830"/>
        <v>31700</v>
      </c>
      <c r="R1194" s="137">
        <f t="shared" si="830"/>
        <v>0</v>
      </c>
      <c r="S1194" s="137">
        <f t="shared" si="830"/>
        <v>31700</v>
      </c>
      <c r="T1194" s="137">
        <f t="shared" si="830"/>
        <v>0</v>
      </c>
      <c r="U1194" s="137">
        <f t="shared" si="830"/>
        <v>0</v>
      </c>
      <c r="V1194" s="137">
        <f t="shared" si="830"/>
        <v>0</v>
      </c>
      <c r="W1194" s="137">
        <f t="shared" si="830"/>
        <v>0</v>
      </c>
      <c r="X1194" s="137">
        <f t="shared" si="830"/>
        <v>0</v>
      </c>
      <c r="Y1194" s="137">
        <f t="shared" si="830"/>
        <v>0</v>
      </c>
      <c r="Z1194" s="137">
        <f t="shared" si="830"/>
        <v>0</v>
      </c>
      <c r="AA1194" s="137">
        <f t="shared" si="830"/>
        <v>0</v>
      </c>
      <c r="AB1194" s="137">
        <f t="shared" si="830"/>
        <v>42000</v>
      </c>
      <c r="AC1194" s="246"/>
      <c r="AD1194" s="137"/>
    </row>
    <row r="1195" spans="1:30" s="191" customFormat="1" ht="20.25" hidden="1" customHeight="1" x14ac:dyDescent="0.25">
      <c r="A1195" s="187" t="s">
        <v>354</v>
      </c>
      <c r="B1195" s="202" t="s">
        <v>362</v>
      </c>
      <c r="C1195" s="202" t="s">
        <v>393</v>
      </c>
      <c r="D1195" s="202" t="s">
        <v>396</v>
      </c>
      <c r="E1195" s="202" t="s">
        <v>397</v>
      </c>
      <c r="F1195" s="204">
        <f t="shared" si="815"/>
        <v>63400</v>
      </c>
      <c r="G1195" s="204">
        <f t="shared" si="816"/>
        <v>0</v>
      </c>
      <c r="H1195" s="205">
        <f t="shared" si="817"/>
        <v>42000</v>
      </c>
      <c r="I1195" s="128"/>
      <c r="J1195" s="135"/>
      <c r="K1195" s="135"/>
      <c r="L1195" s="135"/>
      <c r="M1195" s="198">
        <v>31111</v>
      </c>
      <c r="N1195" s="199"/>
      <c r="O1195" s="200" t="s">
        <v>39</v>
      </c>
      <c r="P1195" s="199" t="s">
        <v>130</v>
      </c>
      <c r="Q1195" s="201">
        <f t="shared" si="830"/>
        <v>31700</v>
      </c>
      <c r="R1195" s="201">
        <f t="shared" si="830"/>
        <v>0</v>
      </c>
      <c r="S1195" s="201">
        <f t="shared" si="830"/>
        <v>31700</v>
      </c>
      <c r="T1195" s="201">
        <f t="shared" si="830"/>
        <v>0</v>
      </c>
      <c r="U1195" s="201">
        <f t="shared" si="830"/>
        <v>0</v>
      </c>
      <c r="V1195" s="201">
        <f t="shared" si="830"/>
        <v>0</v>
      </c>
      <c r="W1195" s="201">
        <f t="shared" si="830"/>
        <v>0</v>
      </c>
      <c r="X1195" s="201">
        <f t="shared" si="830"/>
        <v>0</v>
      </c>
      <c r="Y1195" s="201">
        <f t="shared" si="830"/>
        <v>0</v>
      </c>
      <c r="Z1195" s="201">
        <f t="shared" si="830"/>
        <v>0</v>
      </c>
      <c r="AA1195" s="201">
        <f t="shared" si="830"/>
        <v>0</v>
      </c>
      <c r="AB1195" s="201">
        <f t="shared" si="830"/>
        <v>42000</v>
      </c>
      <c r="AC1195" s="247"/>
      <c r="AD1195" s="201"/>
    </row>
    <row r="1196" spans="1:30" s="191" customFormat="1" ht="20.25" hidden="1" customHeight="1" x14ac:dyDescent="0.25">
      <c r="A1196" s="187"/>
      <c r="B1196" s="202"/>
      <c r="C1196" s="202"/>
      <c r="D1196" s="202"/>
      <c r="E1196" s="202"/>
      <c r="F1196" s="204"/>
      <c r="G1196" s="204"/>
      <c r="H1196" s="205"/>
      <c r="I1196" s="136"/>
      <c r="J1196" s="135"/>
      <c r="K1196" s="135"/>
      <c r="L1196" s="135"/>
      <c r="M1196" s="11"/>
      <c r="N1196" s="175">
        <v>311110</v>
      </c>
      <c r="O1196" s="176" t="s">
        <v>39</v>
      </c>
      <c r="P1196" s="177" t="s">
        <v>310</v>
      </c>
      <c r="Q1196" s="178">
        <v>31700</v>
      </c>
      <c r="R1196" s="178">
        <f>S1196-Q1196</f>
        <v>0</v>
      </c>
      <c r="S1196" s="178">
        <v>31700</v>
      </c>
      <c r="T1196" s="178"/>
      <c r="U1196" s="178"/>
      <c r="V1196" s="178"/>
      <c r="W1196" s="178"/>
      <c r="X1196" s="178"/>
      <c r="Y1196" s="178"/>
      <c r="Z1196" s="178">
        <v>0</v>
      </c>
      <c r="AA1196" s="178">
        <v>0</v>
      </c>
      <c r="AB1196" s="178">
        <v>42000</v>
      </c>
      <c r="AC1196" s="248"/>
      <c r="AD1196" s="178"/>
    </row>
    <row r="1197" spans="1:30" s="118" customFormat="1" ht="30" customHeight="1" x14ac:dyDescent="0.25">
      <c r="A1197" s="186" t="s">
        <v>355</v>
      </c>
      <c r="B1197" s="202" t="s">
        <v>362</v>
      </c>
      <c r="C1197" s="202" t="s">
        <v>393</v>
      </c>
      <c r="D1197" s="202" t="s">
        <v>396</v>
      </c>
      <c r="E1197" s="202" t="s">
        <v>397</v>
      </c>
      <c r="F1197" s="204">
        <f t="shared" si="815"/>
        <v>80000</v>
      </c>
      <c r="G1197" s="204">
        <f t="shared" si="816"/>
        <v>0</v>
      </c>
      <c r="H1197" s="205">
        <f t="shared" si="817"/>
        <v>203025</v>
      </c>
      <c r="I1197" s="321" t="s">
        <v>117</v>
      </c>
      <c r="J1197" s="322"/>
      <c r="K1197" s="322"/>
      <c r="L1197" s="322"/>
      <c r="M1197" s="322"/>
      <c r="N1197" s="322"/>
      <c r="O1197" s="323"/>
      <c r="P1197" s="115" t="s">
        <v>118</v>
      </c>
      <c r="Q1197" s="116">
        <f>+Q1198</f>
        <v>40000</v>
      </c>
      <c r="R1197" s="116">
        <f t="shared" ref="R1197:AD1198" si="831">+R1198</f>
        <v>0</v>
      </c>
      <c r="S1197" s="116">
        <f t="shared" si="831"/>
        <v>40000</v>
      </c>
      <c r="T1197" s="116">
        <f t="shared" si="831"/>
        <v>0</v>
      </c>
      <c r="U1197" s="116">
        <f t="shared" si="831"/>
        <v>0</v>
      </c>
      <c r="V1197" s="116">
        <f t="shared" si="831"/>
        <v>0</v>
      </c>
      <c r="W1197" s="116">
        <f t="shared" si="831"/>
        <v>0</v>
      </c>
      <c r="X1197" s="116">
        <f t="shared" si="831"/>
        <v>0</v>
      </c>
      <c r="Y1197" s="116">
        <f t="shared" si="831"/>
        <v>0</v>
      </c>
      <c r="Z1197" s="116">
        <f t="shared" si="831"/>
        <v>40000</v>
      </c>
      <c r="AA1197" s="116">
        <f t="shared" si="831"/>
        <v>40000</v>
      </c>
      <c r="AB1197" s="116">
        <f>+AB1199</f>
        <v>40000</v>
      </c>
      <c r="AC1197" s="116">
        <f>+AC1199</f>
        <v>41000</v>
      </c>
      <c r="AD1197" s="116">
        <f>+AD1199</f>
        <v>42025</v>
      </c>
    </row>
    <row r="1198" spans="1:30" s="197" customFormat="1" ht="21.75" customHeight="1" x14ac:dyDescent="0.25">
      <c r="A1198" s="192" t="s">
        <v>355</v>
      </c>
      <c r="B1198" s="192"/>
      <c r="C1198" s="202" t="s">
        <v>393</v>
      </c>
      <c r="D1198" s="202" t="s">
        <v>396</v>
      </c>
      <c r="E1198" s="202" t="s">
        <v>397</v>
      </c>
      <c r="F1198" s="204">
        <f t="shared" si="815"/>
        <v>80000</v>
      </c>
      <c r="G1198" s="204">
        <f t="shared" si="816"/>
        <v>0</v>
      </c>
      <c r="H1198" s="205">
        <f t="shared" si="817"/>
        <v>203025</v>
      </c>
      <c r="I1198" s="193"/>
      <c r="J1198" s="193"/>
      <c r="K1198" s="193"/>
      <c r="L1198" s="193"/>
      <c r="M1198" s="193"/>
      <c r="N1198" s="193">
        <f>+O1198</f>
        <v>111</v>
      </c>
      <c r="O1198" s="194">
        <v>111</v>
      </c>
      <c r="P1198" s="195" t="s">
        <v>24</v>
      </c>
      <c r="Q1198" s="196">
        <f>+Q1199</f>
        <v>40000</v>
      </c>
      <c r="R1198" s="196">
        <f t="shared" si="831"/>
        <v>0</v>
      </c>
      <c r="S1198" s="196">
        <f t="shared" si="831"/>
        <v>40000</v>
      </c>
      <c r="T1198" s="196">
        <f t="shared" si="831"/>
        <v>0</v>
      </c>
      <c r="U1198" s="196">
        <f t="shared" si="831"/>
        <v>0</v>
      </c>
      <c r="V1198" s="196">
        <f t="shared" si="831"/>
        <v>0</v>
      </c>
      <c r="W1198" s="196">
        <f t="shared" si="831"/>
        <v>0</v>
      </c>
      <c r="X1198" s="196">
        <f t="shared" si="831"/>
        <v>0</v>
      </c>
      <c r="Y1198" s="196">
        <f t="shared" si="831"/>
        <v>0</v>
      </c>
      <c r="Z1198" s="196">
        <f t="shared" si="831"/>
        <v>40000</v>
      </c>
      <c r="AA1198" s="196">
        <f t="shared" si="831"/>
        <v>40000</v>
      </c>
      <c r="AB1198" s="196">
        <f t="shared" si="831"/>
        <v>40000</v>
      </c>
      <c r="AC1198" s="196">
        <f t="shared" si="831"/>
        <v>41000</v>
      </c>
      <c r="AD1198" s="196">
        <f t="shared" si="831"/>
        <v>42025</v>
      </c>
    </row>
    <row r="1199" spans="1:30" s="123" customFormat="1" ht="20.25" customHeight="1" x14ac:dyDescent="0.25">
      <c r="A1199" s="186" t="s">
        <v>355</v>
      </c>
      <c r="B1199" s="202" t="s">
        <v>362</v>
      </c>
      <c r="C1199" s="202" t="s">
        <v>393</v>
      </c>
      <c r="D1199" s="202" t="s">
        <v>396</v>
      </c>
      <c r="E1199" s="202" t="s">
        <v>397</v>
      </c>
      <c r="F1199" s="204">
        <f t="shared" si="815"/>
        <v>80000</v>
      </c>
      <c r="G1199" s="204">
        <f t="shared" si="816"/>
        <v>0</v>
      </c>
      <c r="H1199" s="205">
        <f t="shared" si="817"/>
        <v>203025</v>
      </c>
      <c r="I1199" s="124">
        <v>3</v>
      </c>
      <c r="J1199" s="124"/>
      <c r="K1199" s="124"/>
      <c r="L1199" s="124"/>
      <c r="M1199" s="124"/>
      <c r="N1199" s="124"/>
      <c r="O1199" s="12">
        <v>111</v>
      </c>
      <c r="P1199" s="126" t="s">
        <v>18</v>
      </c>
      <c r="Q1199" s="127">
        <f>+Q1200+Q1219</f>
        <v>40000</v>
      </c>
      <c r="R1199" s="127">
        <f t="shared" ref="R1199:AB1199" si="832">+R1200+R1219</f>
        <v>0</v>
      </c>
      <c r="S1199" s="127">
        <f t="shared" si="832"/>
        <v>40000</v>
      </c>
      <c r="T1199" s="127">
        <f t="shared" si="832"/>
        <v>0</v>
      </c>
      <c r="U1199" s="127">
        <f t="shared" si="832"/>
        <v>0</v>
      </c>
      <c r="V1199" s="127">
        <f t="shared" si="832"/>
        <v>0</v>
      </c>
      <c r="W1199" s="127">
        <f t="shared" si="832"/>
        <v>0</v>
      </c>
      <c r="X1199" s="127">
        <f t="shared" si="832"/>
        <v>0</v>
      </c>
      <c r="Y1199" s="127">
        <f t="shared" si="832"/>
        <v>0</v>
      </c>
      <c r="Z1199" s="127">
        <f>+Z1200+Z1219</f>
        <v>40000</v>
      </c>
      <c r="AA1199" s="127">
        <f t="shared" si="832"/>
        <v>40000</v>
      </c>
      <c r="AB1199" s="127">
        <f t="shared" si="832"/>
        <v>40000</v>
      </c>
      <c r="AC1199" s="127">
        <f t="shared" ref="AC1199:AD1199" si="833">+AC1200+AC1219</f>
        <v>41000</v>
      </c>
      <c r="AD1199" s="127">
        <f t="shared" si="833"/>
        <v>42025</v>
      </c>
    </row>
    <row r="1200" spans="1:30" s="191" customFormat="1" ht="20.25" customHeight="1" x14ac:dyDescent="0.25">
      <c r="A1200" s="187" t="s">
        <v>355</v>
      </c>
      <c r="B1200" s="202" t="s">
        <v>362</v>
      </c>
      <c r="C1200" s="202" t="s">
        <v>393</v>
      </c>
      <c r="D1200" s="202" t="s">
        <v>396</v>
      </c>
      <c r="E1200" s="202" t="s">
        <v>397</v>
      </c>
      <c r="F1200" s="204">
        <f t="shared" si="815"/>
        <v>38000</v>
      </c>
      <c r="G1200" s="204">
        <f t="shared" si="816"/>
        <v>0</v>
      </c>
      <c r="H1200" s="205">
        <f t="shared" si="817"/>
        <v>96757</v>
      </c>
      <c r="I1200" s="125"/>
      <c r="J1200" s="125">
        <v>31</v>
      </c>
      <c r="K1200" s="125"/>
      <c r="L1200" s="125"/>
      <c r="M1200" s="125"/>
      <c r="N1200" s="125"/>
      <c r="O1200" s="179" t="s">
        <v>44</v>
      </c>
      <c r="P1200" s="189" t="s">
        <v>6</v>
      </c>
      <c r="Q1200" s="190">
        <f>Q1201+Q1210+Q1208</f>
        <v>19000</v>
      </c>
      <c r="R1200" s="190">
        <f t="shared" ref="R1200:AB1200" si="834">R1201+R1210+R1208</f>
        <v>0</v>
      </c>
      <c r="S1200" s="190">
        <f t="shared" si="834"/>
        <v>19000</v>
      </c>
      <c r="T1200" s="190">
        <f t="shared" si="834"/>
        <v>0</v>
      </c>
      <c r="U1200" s="190">
        <f t="shared" si="834"/>
        <v>0</v>
      </c>
      <c r="V1200" s="190">
        <f t="shared" si="834"/>
        <v>0</v>
      </c>
      <c r="W1200" s="190">
        <f t="shared" si="834"/>
        <v>0</v>
      </c>
      <c r="X1200" s="190">
        <f t="shared" si="834"/>
        <v>0</v>
      </c>
      <c r="Y1200" s="190">
        <f t="shared" si="834"/>
        <v>0</v>
      </c>
      <c r="Z1200" s="190">
        <f t="shared" si="834"/>
        <v>19000</v>
      </c>
      <c r="AA1200" s="190">
        <f t="shared" si="834"/>
        <v>19000</v>
      </c>
      <c r="AB1200" s="190">
        <f t="shared" si="834"/>
        <v>19000</v>
      </c>
      <c r="AC1200" s="190">
        <v>19580</v>
      </c>
      <c r="AD1200" s="190">
        <v>20177</v>
      </c>
    </row>
    <row r="1201" spans="1:30" s="218" customFormat="1" ht="20.25" hidden="1" customHeight="1" x14ac:dyDescent="0.25">
      <c r="A1201" s="192" t="s">
        <v>355</v>
      </c>
      <c r="B1201" s="192"/>
      <c r="C1201" s="219" t="s">
        <v>393</v>
      </c>
      <c r="D1201" s="219" t="s">
        <v>396</v>
      </c>
      <c r="E1201" s="219" t="s">
        <v>397</v>
      </c>
      <c r="F1201" s="211">
        <f t="shared" si="815"/>
        <v>32600</v>
      </c>
      <c r="G1201" s="211">
        <f t="shared" si="816"/>
        <v>0</v>
      </c>
      <c r="H1201" s="212">
        <f t="shared" si="817"/>
        <v>48700</v>
      </c>
      <c r="I1201" s="213"/>
      <c r="J1201" s="214"/>
      <c r="K1201" s="214">
        <v>311</v>
      </c>
      <c r="L1201" s="214"/>
      <c r="M1201" s="214"/>
      <c r="N1201" s="215"/>
      <c r="O1201" s="220" t="s">
        <v>44</v>
      </c>
      <c r="P1201" s="216" t="s">
        <v>128</v>
      </c>
      <c r="Q1201" s="217">
        <f>Q1202+Q1205</f>
        <v>16300</v>
      </c>
      <c r="R1201" s="217">
        <f t="shared" ref="R1201:AB1201" si="835">R1202+R1205</f>
        <v>0</v>
      </c>
      <c r="S1201" s="217">
        <f t="shared" si="835"/>
        <v>16300</v>
      </c>
      <c r="T1201" s="217">
        <f t="shared" si="835"/>
        <v>0</v>
      </c>
      <c r="U1201" s="217">
        <f t="shared" si="835"/>
        <v>0</v>
      </c>
      <c r="V1201" s="217">
        <f t="shared" si="835"/>
        <v>0</v>
      </c>
      <c r="W1201" s="217">
        <f t="shared" si="835"/>
        <v>0</v>
      </c>
      <c r="X1201" s="217">
        <f t="shared" si="835"/>
        <v>0</v>
      </c>
      <c r="Y1201" s="217">
        <f t="shared" si="835"/>
        <v>0</v>
      </c>
      <c r="Z1201" s="217">
        <f t="shared" si="835"/>
        <v>16300</v>
      </c>
      <c r="AA1201" s="217">
        <f t="shared" si="835"/>
        <v>16200</v>
      </c>
      <c r="AB1201" s="217">
        <f t="shared" si="835"/>
        <v>16200</v>
      </c>
      <c r="AC1201" s="217"/>
      <c r="AD1201" s="217"/>
    </row>
    <row r="1202" spans="1:30" s="118" customFormat="1" ht="20.25" hidden="1" customHeight="1" x14ac:dyDescent="0.25">
      <c r="A1202" s="186" t="s">
        <v>355</v>
      </c>
      <c r="B1202" s="186"/>
      <c r="C1202" s="186"/>
      <c r="D1202" s="202" t="s">
        <v>396</v>
      </c>
      <c r="E1202" s="202" t="s">
        <v>397</v>
      </c>
      <c r="F1202" s="204">
        <f t="shared" si="815"/>
        <v>32170</v>
      </c>
      <c r="G1202" s="204">
        <f t="shared" si="816"/>
        <v>0</v>
      </c>
      <c r="H1202" s="205">
        <f t="shared" si="817"/>
        <v>48485</v>
      </c>
      <c r="I1202" s="128"/>
      <c r="J1202" s="135"/>
      <c r="K1202" s="135"/>
      <c r="L1202" s="135">
        <v>3111</v>
      </c>
      <c r="M1202" s="135"/>
      <c r="N1202" s="136"/>
      <c r="O1202" s="12" t="s">
        <v>44</v>
      </c>
      <c r="P1202" s="131" t="s">
        <v>129</v>
      </c>
      <c r="Q1202" s="137">
        <f t="shared" ref="Q1202:AB1203" si="836">Q1203</f>
        <v>16085</v>
      </c>
      <c r="R1202" s="137">
        <f t="shared" si="836"/>
        <v>0</v>
      </c>
      <c r="S1202" s="137">
        <f t="shared" si="836"/>
        <v>16085</v>
      </c>
      <c r="T1202" s="137">
        <f t="shared" si="836"/>
        <v>0</v>
      </c>
      <c r="U1202" s="137">
        <f t="shared" si="836"/>
        <v>0</v>
      </c>
      <c r="V1202" s="137">
        <f t="shared" si="836"/>
        <v>0</v>
      </c>
      <c r="W1202" s="137">
        <f t="shared" si="836"/>
        <v>0</v>
      </c>
      <c r="X1202" s="137">
        <f t="shared" si="836"/>
        <v>0</v>
      </c>
      <c r="Y1202" s="137">
        <f t="shared" si="836"/>
        <v>0</v>
      </c>
      <c r="Z1202" s="137">
        <f t="shared" si="836"/>
        <v>16085</v>
      </c>
      <c r="AA1202" s="137">
        <f t="shared" si="836"/>
        <v>16200</v>
      </c>
      <c r="AB1202" s="137">
        <f t="shared" si="836"/>
        <v>16200</v>
      </c>
      <c r="AC1202" s="137"/>
      <c r="AD1202" s="137"/>
    </row>
    <row r="1203" spans="1:30" s="118" customFormat="1" ht="20.25" hidden="1" customHeight="1" x14ac:dyDescent="0.25">
      <c r="A1203" s="187" t="s">
        <v>355</v>
      </c>
      <c r="B1203" s="187"/>
      <c r="C1203" s="187"/>
      <c r="D1203" s="187"/>
      <c r="E1203" s="202" t="s">
        <v>397</v>
      </c>
      <c r="F1203" s="204">
        <f t="shared" si="815"/>
        <v>32170</v>
      </c>
      <c r="G1203" s="204">
        <f t="shared" si="816"/>
        <v>0</v>
      </c>
      <c r="H1203" s="205">
        <f t="shared" si="817"/>
        <v>48485</v>
      </c>
      <c r="I1203" s="128"/>
      <c r="J1203" s="135"/>
      <c r="K1203" s="135"/>
      <c r="L1203" s="135"/>
      <c r="M1203" s="198">
        <v>31111</v>
      </c>
      <c r="N1203" s="199"/>
      <c r="O1203" s="200" t="s">
        <v>44</v>
      </c>
      <c r="P1203" s="199" t="s">
        <v>130</v>
      </c>
      <c r="Q1203" s="201">
        <f t="shared" si="836"/>
        <v>16085</v>
      </c>
      <c r="R1203" s="201">
        <f t="shared" si="836"/>
        <v>0</v>
      </c>
      <c r="S1203" s="201">
        <f t="shared" si="836"/>
        <v>16085</v>
      </c>
      <c r="T1203" s="201">
        <f t="shared" si="836"/>
        <v>0</v>
      </c>
      <c r="U1203" s="201">
        <f t="shared" si="836"/>
        <v>0</v>
      </c>
      <c r="V1203" s="201">
        <f t="shared" si="836"/>
        <v>0</v>
      </c>
      <c r="W1203" s="201">
        <f t="shared" si="836"/>
        <v>0</v>
      </c>
      <c r="X1203" s="201">
        <f t="shared" si="836"/>
        <v>0</v>
      </c>
      <c r="Y1203" s="201">
        <f t="shared" si="836"/>
        <v>0</v>
      </c>
      <c r="Z1203" s="201">
        <f t="shared" si="836"/>
        <v>16085</v>
      </c>
      <c r="AA1203" s="201">
        <f t="shared" si="836"/>
        <v>16200</v>
      </c>
      <c r="AB1203" s="201">
        <f t="shared" si="836"/>
        <v>16200</v>
      </c>
      <c r="AC1203" s="201"/>
      <c r="AD1203" s="201"/>
    </row>
    <row r="1204" spans="1:30" s="118" customFormat="1" ht="20.25" hidden="1" customHeight="1" x14ac:dyDescent="0.25">
      <c r="A1204" s="186" t="s">
        <v>355</v>
      </c>
      <c r="B1204" s="186"/>
      <c r="C1204" s="186"/>
      <c r="D1204" s="186"/>
      <c r="E1204" s="186"/>
      <c r="F1204" s="204">
        <f t="shared" si="815"/>
        <v>32170</v>
      </c>
      <c r="G1204" s="204">
        <f t="shared" si="816"/>
        <v>0</v>
      </c>
      <c r="H1204" s="205">
        <f t="shared" si="817"/>
        <v>48485</v>
      </c>
      <c r="I1204" s="128"/>
      <c r="J1204" s="135"/>
      <c r="K1204" s="135"/>
      <c r="L1204" s="135"/>
      <c r="M1204" s="11"/>
      <c r="N1204" s="175">
        <v>311110</v>
      </c>
      <c r="O1204" s="176" t="s">
        <v>44</v>
      </c>
      <c r="P1204" s="177" t="s">
        <v>130</v>
      </c>
      <c r="Q1204" s="178">
        <f>15000+1085</f>
        <v>16085</v>
      </c>
      <c r="R1204" s="178">
        <f>S1204-Q1204</f>
        <v>0</v>
      </c>
      <c r="S1204" s="178">
        <f>15000+1085</f>
        <v>16085</v>
      </c>
      <c r="T1204" s="178"/>
      <c r="U1204" s="178"/>
      <c r="V1204" s="178"/>
      <c r="W1204" s="178"/>
      <c r="X1204" s="178"/>
      <c r="Y1204" s="178"/>
      <c r="Z1204" s="178">
        <v>16085</v>
      </c>
      <c r="AA1204" s="178">
        <v>16200</v>
      </c>
      <c r="AB1204" s="178">
        <v>16200</v>
      </c>
      <c r="AC1204" s="178"/>
      <c r="AD1204" s="178"/>
    </row>
    <row r="1205" spans="1:30" s="118" customFormat="1" ht="20.25" hidden="1" customHeight="1" x14ac:dyDescent="0.25">
      <c r="A1205" s="186" t="s">
        <v>355</v>
      </c>
      <c r="B1205" s="186"/>
      <c r="C1205" s="186"/>
      <c r="D1205" s="202" t="s">
        <v>396</v>
      </c>
      <c r="E1205" s="202" t="s">
        <v>397</v>
      </c>
      <c r="F1205" s="204">
        <f t="shared" si="815"/>
        <v>430</v>
      </c>
      <c r="G1205" s="204">
        <f t="shared" si="816"/>
        <v>0</v>
      </c>
      <c r="H1205" s="205">
        <f t="shared" si="817"/>
        <v>215</v>
      </c>
      <c r="I1205" s="128"/>
      <c r="J1205" s="135"/>
      <c r="K1205" s="135"/>
      <c r="L1205" s="135">
        <v>3114</v>
      </c>
      <c r="M1205" s="135"/>
      <c r="N1205" s="136"/>
      <c r="O1205" s="12" t="s">
        <v>44</v>
      </c>
      <c r="P1205" s="131" t="s">
        <v>138</v>
      </c>
      <c r="Q1205" s="137">
        <f t="shared" ref="Q1205:AB1206" si="837">Q1206</f>
        <v>215</v>
      </c>
      <c r="R1205" s="137">
        <f t="shared" si="837"/>
        <v>0</v>
      </c>
      <c r="S1205" s="137">
        <f t="shared" si="837"/>
        <v>215</v>
      </c>
      <c r="T1205" s="137">
        <f t="shared" si="837"/>
        <v>0</v>
      </c>
      <c r="U1205" s="137">
        <f t="shared" si="837"/>
        <v>0</v>
      </c>
      <c r="V1205" s="137">
        <f t="shared" si="837"/>
        <v>0</v>
      </c>
      <c r="W1205" s="137">
        <f t="shared" si="837"/>
        <v>0</v>
      </c>
      <c r="X1205" s="137">
        <f t="shared" si="837"/>
        <v>0</v>
      </c>
      <c r="Y1205" s="137">
        <f t="shared" si="837"/>
        <v>0</v>
      </c>
      <c r="Z1205" s="137">
        <f t="shared" si="837"/>
        <v>215</v>
      </c>
      <c r="AA1205" s="137">
        <f t="shared" si="837"/>
        <v>0</v>
      </c>
      <c r="AB1205" s="137">
        <f t="shared" si="837"/>
        <v>0</v>
      </c>
      <c r="AC1205" s="137"/>
      <c r="AD1205" s="137"/>
    </row>
    <row r="1206" spans="1:30" s="118" customFormat="1" ht="20.25" hidden="1" customHeight="1" x14ac:dyDescent="0.25">
      <c r="A1206" s="187" t="s">
        <v>355</v>
      </c>
      <c r="B1206" s="187"/>
      <c r="C1206" s="187"/>
      <c r="D1206" s="187"/>
      <c r="E1206" s="202" t="s">
        <v>397</v>
      </c>
      <c r="F1206" s="204">
        <f t="shared" si="815"/>
        <v>430</v>
      </c>
      <c r="G1206" s="204">
        <f t="shared" si="816"/>
        <v>0</v>
      </c>
      <c r="H1206" s="205">
        <f t="shared" si="817"/>
        <v>215</v>
      </c>
      <c r="I1206" s="128"/>
      <c r="J1206" s="135"/>
      <c r="K1206" s="135"/>
      <c r="L1206" s="135"/>
      <c r="M1206" s="198">
        <v>31141</v>
      </c>
      <c r="N1206" s="199"/>
      <c r="O1206" s="200" t="s">
        <v>44</v>
      </c>
      <c r="P1206" s="199" t="s">
        <v>138</v>
      </c>
      <c r="Q1206" s="201">
        <f t="shared" si="837"/>
        <v>215</v>
      </c>
      <c r="R1206" s="201">
        <f t="shared" si="837"/>
        <v>0</v>
      </c>
      <c r="S1206" s="201">
        <f t="shared" si="837"/>
        <v>215</v>
      </c>
      <c r="T1206" s="201">
        <f t="shared" si="837"/>
        <v>0</v>
      </c>
      <c r="U1206" s="201">
        <f t="shared" si="837"/>
        <v>0</v>
      </c>
      <c r="V1206" s="201">
        <f t="shared" si="837"/>
        <v>0</v>
      </c>
      <c r="W1206" s="201">
        <f t="shared" si="837"/>
        <v>0</v>
      </c>
      <c r="X1206" s="201">
        <f t="shared" si="837"/>
        <v>0</v>
      </c>
      <c r="Y1206" s="201">
        <f t="shared" si="837"/>
        <v>0</v>
      </c>
      <c r="Z1206" s="201">
        <f t="shared" si="837"/>
        <v>215</v>
      </c>
      <c r="AA1206" s="201">
        <f t="shared" si="837"/>
        <v>0</v>
      </c>
      <c r="AB1206" s="201">
        <f t="shared" si="837"/>
        <v>0</v>
      </c>
      <c r="AC1206" s="201"/>
      <c r="AD1206" s="201"/>
    </row>
    <row r="1207" spans="1:30" s="118" customFormat="1" ht="20.25" hidden="1" customHeight="1" x14ac:dyDescent="0.25">
      <c r="A1207" s="186" t="s">
        <v>355</v>
      </c>
      <c r="B1207" s="186"/>
      <c r="C1207" s="186"/>
      <c r="D1207" s="186"/>
      <c r="E1207" s="186"/>
      <c r="F1207" s="204">
        <f t="shared" si="815"/>
        <v>430</v>
      </c>
      <c r="G1207" s="204">
        <f t="shared" si="816"/>
        <v>0</v>
      </c>
      <c r="H1207" s="205">
        <f t="shared" si="817"/>
        <v>215</v>
      </c>
      <c r="I1207" s="128"/>
      <c r="J1207" s="135"/>
      <c r="K1207" s="135"/>
      <c r="L1207" s="135"/>
      <c r="M1207" s="11"/>
      <c r="N1207" s="175">
        <v>311410</v>
      </c>
      <c r="O1207" s="176" t="s">
        <v>44</v>
      </c>
      <c r="P1207" s="177" t="s">
        <v>138</v>
      </c>
      <c r="Q1207" s="178">
        <v>215</v>
      </c>
      <c r="R1207" s="178">
        <f>S1207-Q1207</f>
        <v>0</v>
      </c>
      <c r="S1207" s="178">
        <v>215</v>
      </c>
      <c r="T1207" s="178"/>
      <c r="U1207" s="178"/>
      <c r="V1207" s="178"/>
      <c r="W1207" s="178"/>
      <c r="X1207" s="178"/>
      <c r="Y1207" s="178"/>
      <c r="Z1207" s="178">
        <v>215</v>
      </c>
      <c r="AA1207" s="178">
        <v>0</v>
      </c>
      <c r="AB1207" s="178">
        <v>0</v>
      </c>
      <c r="AC1207" s="178"/>
      <c r="AD1207" s="178"/>
    </row>
    <row r="1208" spans="1:30" s="218" customFormat="1" ht="20.25" hidden="1" customHeight="1" x14ac:dyDescent="0.25">
      <c r="A1208" s="192" t="s">
        <v>355</v>
      </c>
      <c r="B1208" s="192"/>
      <c r="C1208" s="219" t="s">
        <v>393</v>
      </c>
      <c r="D1208" s="219" t="s">
        <v>396</v>
      </c>
      <c r="E1208" s="219" t="s">
        <v>397</v>
      </c>
      <c r="F1208" s="211">
        <f t="shared" si="815"/>
        <v>0</v>
      </c>
      <c r="G1208" s="211">
        <f t="shared" si="816"/>
        <v>0</v>
      </c>
      <c r="H1208" s="212">
        <f t="shared" si="817"/>
        <v>0</v>
      </c>
      <c r="I1208" s="213"/>
      <c r="J1208" s="214"/>
      <c r="K1208" s="214">
        <v>312</v>
      </c>
      <c r="L1208" s="214"/>
      <c r="M1208" s="214"/>
      <c r="N1208" s="215"/>
      <c r="O1208" s="220" t="s">
        <v>44</v>
      </c>
      <c r="P1208" s="216" t="s">
        <v>141</v>
      </c>
      <c r="Q1208" s="217">
        <f>Q1209</f>
        <v>0</v>
      </c>
      <c r="R1208" s="217">
        <f t="shared" ref="R1208:AB1208" si="838">R1209</f>
        <v>0</v>
      </c>
      <c r="S1208" s="217">
        <f t="shared" si="838"/>
        <v>0</v>
      </c>
      <c r="T1208" s="217">
        <f t="shared" si="838"/>
        <v>0</v>
      </c>
      <c r="U1208" s="217">
        <f t="shared" si="838"/>
        <v>0</v>
      </c>
      <c r="V1208" s="217">
        <f t="shared" si="838"/>
        <v>0</v>
      </c>
      <c r="W1208" s="217">
        <f t="shared" si="838"/>
        <v>0</v>
      </c>
      <c r="X1208" s="217">
        <f t="shared" si="838"/>
        <v>0</v>
      </c>
      <c r="Y1208" s="217">
        <f t="shared" si="838"/>
        <v>0</v>
      </c>
      <c r="Z1208" s="217">
        <f t="shared" si="838"/>
        <v>0</v>
      </c>
      <c r="AA1208" s="217">
        <f t="shared" si="838"/>
        <v>0</v>
      </c>
      <c r="AB1208" s="217">
        <f t="shared" si="838"/>
        <v>0</v>
      </c>
      <c r="AC1208" s="217"/>
      <c r="AD1208" s="217"/>
    </row>
    <row r="1209" spans="1:30" s="118" customFormat="1" ht="20.25" hidden="1" customHeight="1" x14ac:dyDescent="0.25">
      <c r="A1209" s="186" t="s">
        <v>355</v>
      </c>
      <c r="B1209" s="186"/>
      <c r="C1209" s="186"/>
      <c r="D1209" s="202" t="s">
        <v>396</v>
      </c>
      <c r="E1209" s="202" t="s">
        <v>397</v>
      </c>
      <c r="F1209" s="204">
        <f t="shared" si="815"/>
        <v>0</v>
      </c>
      <c r="G1209" s="204">
        <f t="shared" si="816"/>
        <v>0</v>
      </c>
      <c r="H1209" s="205">
        <f t="shared" si="817"/>
        <v>0</v>
      </c>
      <c r="I1209" s="128"/>
      <c r="J1209" s="135"/>
      <c r="K1209" s="135"/>
      <c r="L1209" s="135">
        <v>3121</v>
      </c>
      <c r="M1209" s="11"/>
      <c r="N1209" s="131"/>
      <c r="O1209" s="12" t="s">
        <v>44</v>
      </c>
      <c r="P1209" s="131" t="s">
        <v>141</v>
      </c>
      <c r="Q1209" s="137">
        <v>0</v>
      </c>
      <c r="R1209" s="137">
        <v>0</v>
      </c>
      <c r="S1209" s="137">
        <v>0</v>
      </c>
      <c r="T1209" s="137">
        <v>0</v>
      </c>
      <c r="U1209" s="137">
        <v>0</v>
      </c>
      <c r="V1209" s="137">
        <v>0</v>
      </c>
      <c r="W1209" s="137">
        <v>0</v>
      </c>
      <c r="X1209" s="137">
        <v>0</v>
      </c>
      <c r="Y1209" s="137">
        <v>0</v>
      </c>
      <c r="Z1209" s="137">
        <v>0</v>
      </c>
      <c r="AA1209" s="137">
        <v>0</v>
      </c>
      <c r="AB1209" s="137">
        <v>0</v>
      </c>
      <c r="AC1209" s="137"/>
      <c r="AD1209" s="137"/>
    </row>
    <row r="1210" spans="1:30" s="218" customFormat="1" ht="20.25" hidden="1" customHeight="1" x14ac:dyDescent="0.25">
      <c r="A1210" s="192" t="s">
        <v>355</v>
      </c>
      <c r="B1210" s="192"/>
      <c r="C1210" s="219" t="s">
        <v>393</v>
      </c>
      <c r="D1210" s="219" t="s">
        <v>396</v>
      </c>
      <c r="E1210" s="219" t="s">
        <v>397</v>
      </c>
      <c r="F1210" s="211">
        <f t="shared" si="815"/>
        <v>5400</v>
      </c>
      <c r="G1210" s="211">
        <f t="shared" si="816"/>
        <v>0</v>
      </c>
      <c r="H1210" s="212">
        <f t="shared" si="817"/>
        <v>8300</v>
      </c>
      <c r="I1210" s="213"/>
      <c r="J1210" s="214"/>
      <c r="K1210" s="214">
        <v>313</v>
      </c>
      <c r="L1210" s="214"/>
      <c r="M1210" s="214"/>
      <c r="N1210" s="215"/>
      <c r="O1210" s="220" t="s">
        <v>44</v>
      </c>
      <c r="P1210" s="216" t="s">
        <v>149</v>
      </c>
      <c r="Q1210" s="217">
        <f>Q1211+Q1216</f>
        <v>2700</v>
      </c>
      <c r="R1210" s="217">
        <f t="shared" ref="R1210:AB1210" si="839">R1211+R1216</f>
        <v>0</v>
      </c>
      <c r="S1210" s="217">
        <f t="shared" si="839"/>
        <v>2700</v>
      </c>
      <c r="T1210" s="217">
        <f t="shared" si="839"/>
        <v>0</v>
      </c>
      <c r="U1210" s="217">
        <f t="shared" si="839"/>
        <v>0</v>
      </c>
      <c r="V1210" s="217">
        <f t="shared" si="839"/>
        <v>0</v>
      </c>
      <c r="W1210" s="217">
        <f t="shared" si="839"/>
        <v>0</v>
      </c>
      <c r="X1210" s="217">
        <f t="shared" si="839"/>
        <v>0</v>
      </c>
      <c r="Y1210" s="217">
        <f t="shared" si="839"/>
        <v>0</v>
      </c>
      <c r="Z1210" s="217">
        <f t="shared" si="839"/>
        <v>2700</v>
      </c>
      <c r="AA1210" s="217">
        <f t="shared" si="839"/>
        <v>2800</v>
      </c>
      <c r="AB1210" s="217">
        <f t="shared" si="839"/>
        <v>2800</v>
      </c>
      <c r="AC1210" s="217"/>
      <c r="AD1210" s="217"/>
    </row>
    <row r="1211" spans="1:30" s="118" customFormat="1" ht="20.25" hidden="1" customHeight="1" x14ac:dyDescent="0.25">
      <c r="A1211" s="186" t="s">
        <v>355</v>
      </c>
      <c r="B1211" s="186"/>
      <c r="C1211" s="186"/>
      <c r="D1211" s="202" t="s">
        <v>396</v>
      </c>
      <c r="E1211" s="202" t="s">
        <v>397</v>
      </c>
      <c r="F1211" s="204">
        <f t="shared" si="815"/>
        <v>5400</v>
      </c>
      <c r="G1211" s="204">
        <f t="shared" si="816"/>
        <v>0</v>
      </c>
      <c r="H1211" s="205">
        <f t="shared" si="817"/>
        <v>8300</v>
      </c>
      <c r="I1211" s="128"/>
      <c r="J1211" s="135"/>
      <c r="K1211" s="135"/>
      <c r="L1211" s="135">
        <v>3132</v>
      </c>
      <c r="M1211" s="135"/>
      <c r="N1211" s="136"/>
      <c r="O1211" s="12" t="s">
        <v>44</v>
      </c>
      <c r="P1211" s="131" t="s">
        <v>150</v>
      </c>
      <c r="Q1211" s="137">
        <f>Q1212+Q1214</f>
        <v>2700</v>
      </c>
      <c r="R1211" s="137">
        <f t="shared" ref="R1211:AB1211" si="840">R1212+R1214</f>
        <v>0</v>
      </c>
      <c r="S1211" s="137">
        <f t="shared" si="840"/>
        <v>2700</v>
      </c>
      <c r="T1211" s="137">
        <f t="shared" si="840"/>
        <v>0</v>
      </c>
      <c r="U1211" s="137">
        <f t="shared" si="840"/>
        <v>0</v>
      </c>
      <c r="V1211" s="137">
        <f t="shared" si="840"/>
        <v>0</v>
      </c>
      <c r="W1211" s="137">
        <f t="shared" si="840"/>
        <v>0</v>
      </c>
      <c r="X1211" s="137">
        <f t="shared" si="840"/>
        <v>0</v>
      </c>
      <c r="Y1211" s="137">
        <f t="shared" si="840"/>
        <v>0</v>
      </c>
      <c r="Z1211" s="137">
        <f t="shared" si="840"/>
        <v>2700</v>
      </c>
      <c r="AA1211" s="137">
        <f t="shared" si="840"/>
        <v>2800</v>
      </c>
      <c r="AB1211" s="137">
        <f t="shared" si="840"/>
        <v>2800</v>
      </c>
      <c r="AC1211" s="137"/>
      <c r="AD1211" s="137"/>
    </row>
    <row r="1212" spans="1:30" s="118" customFormat="1" ht="20.25" hidden="1" customHeight="1" x14ac:dyDescent="0.25">
      <c r="A1212" s="187" t="s">
        <v>355</v>
      </c>
      <c r="B1212" s="187"/>
      <c r="C1212" s="187"/>
      <c r="D1212" s="187"/>
      <c r="E1212" s="202" t="s">
        <v>397</v>
      </c>
      <c r="F1212" s="204">
        <f t="shared" si="815"/>
        <v>5400</v>
      </c>
      <c r="G1212" s="204">
        <f t="shared" si="816"/>
        <v>0</v>
      </c>
      <c r="H1212" s="205">
        <f t="shared" si="817"/>
        <v>8300</v>
      </c>
      <c r="I1212" s="128"/>
      <c r="J1212" s="135"/>
      <c r="K1212" s="135"/>
      <c r="L1212" s="135"/>
      <c r="M1212" s="198">
        <v>31321</v>
      </c>
      <c r="N1212" s="199"/>
      <c r="O1212" s="200" t="s">
        <v>44</v>
      </c>
      <c r="P1212" s="199" t="s">
        <v>150</v>
      </c>
      <c r="Q1212" s="201">
        <f>Q1213</f>
        <v>2700</v>
      </c>
      <c r="R1212" s="201">
        <f t="shared" ref="R1212:AB1212" si="841">R1213</f>
        <v>0</v>
      </c>
      <c r="S1212" s="201">
        <f t="shared" si="841"/>
        <v>2700</v>
      </c>
      <c r="T1212" s="201">
        <f t="shared" si="841"/>
        <v>0</v>
      </c>
      <c r="U1212" s="201">
        <f t="shared" si="841"/>
        <v>0</v>
      </c>
      <c r="V1212" s="201">
        <f t="shared" si="841"/>
        <v>0</v>
      </c>
      <c r="W1212" s="201">
        <f t="shared" si="841"/>
        <v>0</v>
      </c>
      <c r="X1212" s="201">
        <f t="shared" si="841"/>
        <v>0</v>
      </c>
      <c r="Y1212" s="201">
        <f t="shared" si="841"/>
        <v>0</v>
      </c>
      <c r="Z1212" s="201">
        <f t="shared" si="841"/>
        <v>2700</v>
      </c>
      <c r="AA1212" s="201">
        <f t="shared" si="841"/>
        <v>2800</v>
      </c>
      <c r="AB1212" s="201">
        <f t="shared" si="841"/>
        <v>2800</v>
      </c>
      <c r="AC1212" s="201"/>
      <c r="AD1212" s="201"/>
    </row>
    <row r="1213" spans="1:30" s="118" customFormat="1" ht="20.25" hidden="1" customHeight="1" x14ac:dyDescent="0.25">
      <c r="A1213" s="186" t="s">
        <v>355</v>
      </c>
      <c r="B1213" s="186"/>
      <c r="C1213" s="186"/>
      <c r="D1213" s="186"/>
      <c r="E1213" s="186"/>
      <c r="F1213" s="204">
        <f t="shared" si="815"/>
        <v>5400</v>
      </c>
      <c r="G1213" s="204">
        <f t="shared" si="816"/>
        <v>0</v>
      </c>
      <c r="H1213" s="205">
        <f t="shared" si="817"/>
        <v>8300</v>
      </c>
      <c r="I1213" s="128"/>
      <c r="J1213" s="135"/>
      <c r="K1213" s="135"/>
      <c r="L1213" s="135"/>
      <c r="M1213" s="11"/>
      <c r="N1213" s="175">
        <v>313210</v>
      </c>
      <c r="O1213" s="176" t="s">
        <v>44</v>
      </c>
      <c r="P1213" s="177" t="s">
        <v>150</v>
      </c>
      <c r="Q1213" s="178">
        <v>2700</v>
      </c>
      <c r="R1213" s="178">
        <f>S1213-Q1213</f>
        <v>0</v>
      </c>
      <c r="S1213" s="178">
        <v>2700</v>
      </c>
      <c r="T1213" s="178"/>
      <c r="U1213" s="178"/>
      <c r="V1213" s="178"/>
      <c r="W1213" s="178"/>
      <c r="X1213" s="178"/>
      <c r="Y1213" s="178"/>
      <c r="Z1213" s="178">
        <v>2700</v>
      </c>
      <c r="AA1213" s="178">
        <v>2800</v>
      </c>
      <c r="AB1213" s="178">
        <v>2800</v>
      </c>
      <c r="AC1213" s="178"/>
      <c r="AD1213" s="178"/>
    </row>
    <row r="1214" spans="1:30" s="118" customFormat="1" ht="20.25" hidden="1" customHeight="1" x14ac:dyDescent="0.25">
      <c r="A1214" s="187" t="s">
        <v>355</v>
      </c>
      <c r="B1214" s="187"/>
      <c r="C1214" s="187"/>
      <c r="D1214" s="187"/>
      <c r="E1214" s="202" t="s">
        <v>397</v>
      </c>
      <c r="F1214" s="204">
        <f t="shared" si="815"/>
        <v>0</v>
      </c>
      <c r="G1214" s="204">
        <f t="shared" si="816"/>
        <v>0</v>
      </c>
      <c r="H1214" s="205">
        <f t="shared" si="817"/>
        <v>0</v>
      </c>
      <c r="I1214" s="128"/>
      <c r="J1214" s="135"/>
      <c r="K1214" s="135"/>
      <c r="L1214" s="135"/>
      <c r="M1214" s="198">
        <v>31322</v>
      </c>
      <c r="N1214" s="199"/>
      <c r="O1214" s="200" t="s">
        <v>44</v>
      </c>
      <c r="P1214" s="199" t="s">
        <v>270</v>
      </c>
      <c r="Q1214" s="201">
        <f>Q1215</f>
        <v>0</v>
      </c>
      <c r="R1214" s="201">
        <f t="shared" ref="R1214:AD1214" si="842">R1215</f>
        <v>0</v>
      </c>
      <c r="S1214" s="201">
        <f t="shared" si="842"/>
        <v>0</v>
      </c>
      <c r="T1214" s="201">
        <f t="shared" si="842"/>
        <v>0</v>
      </c>
      <c r="U1214" s="201">
        <f t="shared" si="842"/>
        <v>0</v>
      </c>
      <c r="V1214" s="201">
        <f t="shared" si="842"/>
        <v>0</v>
      </c>
      <c r="W1214" s="201">
        <f t="shared" si="842"/>
        <v>0</v>
      </c>
      <c r="X1214" s="201">
        <f t="shared" si="842"/>
        <v>0</v>
      </c>
      <c r="Y1214" s="201">
        <f t="shared" si="842"/>
        <v>0</v>
      </c>
      <c r="Z1214" s="201">
        <f t="shared" si="842"/>
        <v>0</v>
      </c>
      <c r="AA1214" s="201">
        <f t="shared" si="842"/>
        <v>0</v>
      </c>
      <c r="AB1214" s="201">
        <f t="shared" si="842"/>
        <v>0</v>
      </c>
      <c r="AC1214" s="201">
        <f t="shared" si="842"/>
        <v>0</v>
      </c>
      <c r="AD1214" s="201">
        <f t="shared" si="842"/>
        <v>0</v>
      </c>
    </row>
    <row r="1215" spans="1:30" s="118" customFormat="1" ht="20.25" hidden="1" customHeight="1" x14ac:dyDescent="0.25">
      <c r="A1215" s="186" t="s">
        <v>355</v>
      </c>
      <c r="B1215" s="186"/>
      <c r="C1215" s="186"/>
      <c r="D1215" s="186"/>
      <c r="E1215" s="186"/>
      <c r="F1215" s="204">
        <f t="shared" si="815"/>
        <v>0</v>
      </c>
      <c r="G1215" s="204">
        <f t="shared" si="816"/>
        <v>0</v>
      </c>
      <c r="H1215" s="205">
        <f t="shared" si="817"/>
        <v>0</v>
      </c>
      <c r="I1215" s="128"/>
      <c r="J1215" s="135"/>
      <c r="K1215" s="135"/>
      <c r="L1215" s="135"/>
      <c r="M1215" s="11"/>
      <c r="N1215" s="175">
        <v>313220</v>
      </c>
      <c r="O1215" s="176" t="s">
        <v>44</v>
      </c>
      <c r="P1215" s="177" t="s">
        <v>270</v>
      </c>
      <c r="Q1215" s="178">
        <v>0</v>
      </c>
      <c r="R1215" s="178">
        <f>S1215-Q1215</f>
        <v>0</v>
      </c>
      <c r="S1215" s="178">
        <v>0</v>
      </c>
      <c r="T1215" s="178"/>
      <c r="U1215" s="178"/>
      <c r="V1215" s="178"/>
      <c r="W1215" s="178"/>
      <c r="X1215" s="178"/>
      <c r="Y1215" s="178"/>
      <c r="Z1215" s="178"/>
      <c r="AA1215" s="178">
        <f>+Q1215</f>
        <v>0</v>
      </c>
      <c r="AB1215" s="178"/>
      <c r="AC1215" s="178"/>
      <c r="AD1215" s="178"/>
    </row>
    <row r="1216" spans="1:30" s="118" customFormat="1" ht="20.25" hidden="1" customHeight="1" x14ac:dyDescent="0.25">
      <c r="A1216" s="186" t="s">
        <v>355</v>
      </c>
      <c r="B1216" s="186"/>
      <c r="C1216" s="186"/>
      <c r="D1216" s="202" t="s">
        <v>396</v>
      </c>
      <c r="E1216" s="202" t="s">
        <v>397</v>
      </c>
      <c r="F1216" s="204">
        <f t="shared" si="815"/>
        <v>0</v>
      </c>
      <c r="G1216" s="204">
        <f t="shared" si="816"/>
        <v>0</v>
      </c>
      <c r="H1216" s="205">
        <f t="shared" si="817"/>
        <v>0</v>
      </c>
      <c r="I1216" s="128"/>
      <c r="J1216" s="135"/>
      <c r="K1216" s="135"/>
      <c r="L1216" s="135">
        <v>3133</v>
      </c>
      <c r="M1216" s="135"/>
      <c r="N1216" s="136"/>
      <c r="O1216" s="12" t="s">
        <v>44</v>
      </c>
      <c r="P1216" s="131" t="s">
        <v>271</v>
      </c>
      <c r="Q1216" s="137">
        <f t="shared" ref="Q1216:AD1217" si="843">Q1217</f>
        <v>0</v>
      </c>
      <c r="R1216" s="137">
        <f t="shared" si="843"/>
        <v>0</v>
      </c>
      <c r="S1216" s="137">
        <f t="shared" si="843"/>
        <v>0</v>
      </c>
      <c r="T1216" s="137">
        <f t="shared" si="843"/>
        <v>0</v>
      </c>
      <c r="U1216" s="137">
        <f t="shared" si="843"/>
        <v>0</v>
      </c>
      <c r="V1216" s="137">
        <f t="shared" si="843"/>
        <v>0</v>
      </c>
      <c r="W1216" s="137">
        <f t="shared" si="843"/>
        <v>0</v>
      </c>
      <c r="X1216" s="137">
        <f t="shared" si="843"/>
        <v>0</v>
      </c>
      <c r="Y1216" s="137">
        <f t="shared" si="843"/>
        <v>0</v>
      </c>
      <c r="Z1216" s="137">
        <f t="shared" si="843"/>
        <v>0</v>
      </c>
      <c r="AA1216" s="137">
        <f t="shared" si="843"/>
        <v>0</v>
      </c>
      <c r="AB1216" s="137">
        <f t="shared" si="843"/>
        <v>0</v>
      </c>
      <c r="AC1216" s="137">
        <f t="shared" si="843"/>
        <v>0</v>
      </c>
      <c r="AD1216" s="137">
        <f t="shared" si="843"/>
        <v>0</v>
      </c>
    </row>
    <row r="1217" spans="1:30" s="118" customFormat="1" ht="20.25" hidden="1" customHeight="1" x14ac:dyDescent="0.25">
      <c r="A1217" s="187" t="s">
        <v>355</v>
      </c>
      <c r="B1217" s="187"/>
      <c r="C1217" s="187"/>
      <c r="D1217" s="187"/>
      <c r="E1217" s="202" t="s">
        <v>397</v>
      </c>
      <c r="F1217" s="204">
        <f t="shared" si="815"/>
        <v>0</v>
      </c>
      <c r="G1217" s="204">
        <f t="shared" si="816"/>
        <v>0</v>
      </c>
      <c r="H1217" s="205">
        <f t="shared" si="817"/>
        <v>0</v>
      </c>
      <c r="I1217" s="128"/>
      <c r="J1217" s="135"/>
      <c r="K1217" s="135"/>
      <c r="L1217" s="135"/>
      <c r="M1217" s="198">
        <v>31332</v>
      </c>
      <c r="N1217" s="199"/>
      <c r="O1217" s="200" t="s">
        <v>44</v>
      </c>
      <c r="P1217" s="199" t="s">
        <v>271</v>
      </c>
      <c r="Q1217" s="201">
        <f t="shared" si="843"/>
        <v>0</v>
      </c>
      <c r="R1217" s="201">
        <f t="shared" si="843"/>
        <v>0</v>
      </c>
      <c r="S1217" s="201">
        <f t="shared" si="843"/>
        <v>0</v>
      </c>
      <c r="T1217" s="201">
        <f t="shared" si="843"/>
        <v>0</v>
      </c>
      <c r="U1217" s="201">
        <f t="shared" si="843"/>
        <v>0</v>
      </c>
      <c r="V1217" s="201">
        <f t="shared" si="843"/>
        <v>0</v>
      </c>
      <c r="W1217" s="201">
        <f t="shared" si="843"/>
        <v>0</v>
      </c>
      <c r="X1217" s="201">
        <f t="shared" si="843"/>
        <v>0</v>
      </c>
      <c r="Y1217" s="201">
        <f t="shared" si="843"/>
        <v>0</v>
      </c>
      <c r="Z1217" s="201">
        <f t="shared" si="843"/>
        <v>0</v>
      </c>
      <c r="AA1217" s="201">
        <f t="shared" si="843"/>
        <v>0</v>
      </c>
      <c r="AB1217" s="201">
        <f t="shared" si="843"/>
        <v>0</v>
      </c>
      <c r="AC1217" s="201">
        <f t="shared" si="843"/>
        <v>0</v>
      </c>
      <c r="AD1217" s="201">
        <f t="shared" si="843"/>
        <v>0</v>
      </c>
    </row>
    <row r="1218" spans="1:30" s="118" customFormat="1" ht="20.25" hidden="1" customHeight="1" x14ac:dyDescent="0.25">
      <c r="A1218" s="186" t="s">
        <v>355</v>
      </c>
      <c r="B1218" s="186"/>
      <c r="C1218" s="186"/>
      <c r="D1218" s="186"/>
      <c r="E1218" s="186"/>
      <c r="F1218" s="204">
        <f t="shared" si="815"/>
        <v>0</v>
      </c>
      <c r="G1218" s="204">
        <f t="shared" si="816"/>
        <v>0</v>
      </c>
      <c r="H1218" s="205">
        <f t="shared" si="817"/>
        <v>0</v>
      </c>
      <c r="I1218" s="128"/>
      <c r="J1218" s="135"/>
      <c r="K1218" s="135"/>
      <c r="L1218" s="135"/>
      <c r="M1218" s="11"/>
      <c r="N1218" s="175">
        <v>313320</v>
      </c>
      <c r="O1218" s="176" t="s">
        <v>44</v>
      </c>
      <c r="P1218" s="177" t="s">
        <v>271</v>
      </c>
      <c r="Q1218" s="178">
        <v>0</v>
      </c>
      <c r="R1218" s="178">
        <f>S1218-Q1218</f>
        <v>0</v>
      </c>
      <c r="S1218" s="178">
        <v>0</v>
      </c>
      <c r="T1218" s="178"/>
      <c r="U1218" s="178"/>
      <c r="V1218" s="178"/>
      <c r="W1218" s="178"/>
      <c r="X1218" s="178"/>
      <c r="Y1218" s="178"/>
      <c r="Z1218" s="178"/>
      <c r="AA1218" s="178">
        <f>+Q1218</f>
        <v>0</v>
      </c>
      <c r="AB1218" s="178"/>
      <c r="AC1218" s="178"/>
      <c r="AD1218" s="178"/>
    </row>
    <row r="1219" spans="1:30" s="191" customFormat="1" ht="20.25" customHeight="1" x14ac:dyDescent="0.25">
      <c r="A1219" s="187" t="s">
        <v>355</v>
      </c>
      <c r="B1219" s="202" t="s">
        <v>362</v>
      </c>
      <c r="C1219" s="202" t="s">
        <v>393</v>
      </c>
      <c r="D1219" s="202" t="s">
        <v>396</v>
      </c>
      <c r="E1219" s="202" t="s">
        <v>397</v>
      </c>
      <c r="F1219" s="204">
        <f t="shared" si="815"/>
        <v>42000</v>
      </c>
      <c r="G1219" s="204">
        <f t="shared" si="816"/>
        <v>0</v>
      </c>
      <c r="H1219" s="205">
        <f t="shared" si="817"/>
        <v>106268</v>
      </c>
      <c r="I1219" s="125"/>
      <c r="J1219" s="125">
        <v>32</v>
      </c>
      <c r="K1219" s="125"/>
      <c r="L1219" s="125"/>
      <c r="M1219" s="125"/>
      <c r="N1219" s="125"/>
      <c r="O1219" s="179" t="s">
        <v>44</v>
      </c>
      <c r="P1219" s="189" t="s">
        <v>7</v>
      </c>
      <c r="Q1219" s="190">
        <f t="shared" ref="Q1219" si="844">Q1220+Q1236+Q1260+Q1289</f>
        <v>21000</v>
      </c>
      <c r="R1219" s="190">
        <f t="shared" ref="R1219:AB1219" si="845">R1220+R1236+R1260+R1289</f>
        <v>0</v>
      </c>
      <c r="S1219" s="190">
        <f t="shared" si="845"/>
        <v>21000</v>
      </c>
      <c r="T1219" s="190">
        <f t="shared" si="845"/>
        <v>0</v>
      </c>
      <c r="U1219" s="190">
        <f t="shared" si="845"/>
        <v>0</v>
      </c>
      <c r="V1219" s="190">
        <f t="shared" si="845"/>
        <v>0</v>
      </c>
      <c r="W1219" s="190">
        <f t="shared" si="845"/>
        <v>0</v>
      </c>
      <c r="X1219" s="190">
        <f t="shared" si="845"/>
        <v>0</v>
      </c>
      <c r="Y1219" s="190">
        <f t="shared" si="845"/>
        <v>0</v>
      </c>
      <c r="Z1219" s="190">
        <f>Z1220+Z1236+Z1260+Z1289</f>
        <v>21000</v>
      </c>
      <c r="AA1219" s="190">
        <f t="shared" si="845"/>
        <v>21000</v>
      </c>
      <c r="AB1219" s="190">
        <f t="shared" si="845"/>
        <v>21000</v>
      </c>
      <c r="AC1219" s="190">
        <v>21420</v>
      </c>
      <c r="AD1219" s="190">
        <v>21848</v>
      </c>
    </row>
    <row r="1220" spans="1:30" s="218" customFormat="1" ht="20.25" hidden="1" customHeight="1" x14ac:dyDescent="0.25">
      <c r="A1220" s="192" t="s">
        <v>355</v>
      </c>
      <c r="B1220" s="192"/>
      <c r="C1220" s="219" t="s">
        <v>393</v>
      </c>
      <c r="D1220" s="219" t="s">
        <v>396</v>
      </c>
      <c r="E1220" s="219" t="s">
        <v>397</v>
      </c>
      <c r="F1220" s="211">
        <f t="shared" si="815"/>
        <v>660</v>
      </c>
      <c r="G1220" s="211">
        <f t="shared" si="816"/>
        <v>0</v>
      </c>
      <c r="H1220" s="212">
        <f t="shared" si="817"/>
        <v>790</v>
      </c>
      <c r="I1220" s="213"/>
      <c r="J1220" s="214"/>
      <c r="K1220" s="214">
        <v>321</v>
      </c>
      <c r="L1220" s="214"/>
      <c r="M1220" s="214"/>
      <c r="N1220" s="215"/>
      <c r="O1220" s="220" t="s">
        <v>44</v>
      </c>
      <c r="P1220" s="216" t="s">
        <v>151</v>
      </c>
      <c r="Q1220" s="217">
        <f>Q1221+Q1230</f>
        <v>330</v>
      </c>
      <c r="R1220" s="217">
        <f t="shared" ref="R1220:AB1220" si="846">R1221+R1230</f>
        <v>0</v>
      </c>
      <c r="S1220" s="217">
        <f t="shared" si="846"/>
        <v>330</v>
      </c>
      <c r="T1220" s="217">
        <f t="shared" si="846"/>
        <v>0</v>
      </c>
      <c r="U1220" s="217">
        <f t="shared" si="846"/>
        <v>0</v>
      </c>
      <c r="V1220" s="217">
        <f t="shared" si="846"/>
        <v>0</v>
      </c>
      <c r="W1220" s="217">
        <f t="shared" si="846"/>
        <v>0</v>
      </c>
      <c r="X1220" s="217">
        <f t="shared" si="846"/>
        <v>0</v>
      </c>
      <c r="Y1220" s="217">
        <f t="shared" si="846"/>
        <v>0</v>
      </c>
      <c r="Z1220" s="217">
        <f t="shared" si="846"/>
        <v>330</v>
      </c>
      <c r="AA1220" s="217">
        <f t="shared" si="846"/>
        <v>230</v>
      </c>
      <c r="AB1220" s="217">
        <f t="shared" si="846"/>
        <v>230</v>
      </c>
      <c r="AC1220" s="217"/>
      <c r="AD1220" s="217"/>
    </row>
    <row r="1221" spans="1:30" s="118" customFormat="1" ht="20.25" hidden="1" customHeight="1" x14ac:dyDescent="0.25">
      <c r="A1221" s="186" t="s">
        <v>355</v>
      </c>
      <c r="B1221" s="186"/>
      <c r="C1221" s="186"/>
      <c r="D1221" s="202" t="s">
        <v>396</v>
      </c>
      <c r="E1221" s="202" t="s">
        <v>397</v>
      </c>
      <c r="F1221" s="204">
        <f t="shared" si="815"/>
        <v>260</v>
      </c>
      <c r="G1221" s="204">
        <f t="shared" si="816"/>
        <v>0</v>
      </c>
      <c r="H1221" s="205">
        <f t="shared" si="817"/>
        <v>170</v>
      </c>
      <c r="I1221" s="128"/>
      <c r="J1221" s="135"/>
      <c r="K1221" s="135"/>
      <c r="L1221" s="135">
        <v>3211</v>
      </c>
      <c r="M1221" s="135"/>
      <c r="N1221" s="136"/>
      <c r="O1221" s="12" t="s">
        <v>44</v>
      </c>
      <c r="P1221" s="131" t="s">
        <v>152</v>
      </c>
      <c r="Q1221" s="137">
        <f>Q1222+Q1224+Q1226+Q1228</f>
        <v>130</v>
      </c>
      <c r="R1221" s="137">
        <f t="shared" ref="R1221:AB1221" si="847">R1222+R1224</f>
        <v>0</v>
      </c>
      <c r="S1221" s="137">
        <f t="shared" si="847"/>
        <v>130</v>
      </c>
      <c r="T1221" s="137">
        <f t="shared" si="847"/>
        <v>0</v>
      </c>
      <c r="U1221" s="137">
        <f t="shared" si="847"/>
        <v>0</v>
      </c>
      <c r="V1221" s="137">
        <f t="shared" si="847"/>
        <v>0</v>
      </c>
      <c r="W1221" s="137">
        <f t="shared" si="847"/>
        <v>0</v>
      </c>
      <c r="X1221" s="137">
        <f t="shared" si="847"/>
        <v>0</v>
      </c>
      <c r="Y1221" s="137">
        <f t="shared" si="847"/>
        <v>0</v>
      </c>
      <c r="Z1221" s="137">
        <f t="shared" si="847"/>
        <v>130</v>
      </c>
      <c r="AA1221" s="137">
        <f t="shared" si="847"/>
        <v>20</v>
      </c>
      <c r="AB1221" s="137">
        <f t="shared" si="847"/>
        <v>20</v>
      </c>
      <c r="AC1221" s="137"/>
      <c r="AD1221" s="137"/>
    </row>
    <row r="1222" spans="1:30" s="118" customFormat="1" ht="20.25" hidden="1" customHeight="1" x14ac:dyDescent="0.25">
      <c r="A1222" s="187" t="s">
        <v>355</v>
      </c>
      <c r="B1222" s="187"/>
      <c r="C1222" s="187"/>
      <c r="D1222" s="187"/>
      <c r="E1222" s="202" t="s">
        <v>397</v>
      </c>
      <c r="F1222" s="204">
        <f t="shared" si="815"/>
        <v>100</v>
      </c>
      <c r="G1222" s="204">
        <f t="shared" si="816"/>
        <v>0</v>
      </c>
      <c r="H1222" s="205">
        <f t="shared" si="817"/>
        <v>90</v>
      </c>
      <c r="I1222" s="128"/>
      <c r="J1222" s="135"/>
      <c r="K1222" s="135"/>
      <c r="L1222" s="135"/>
      <c r="M1222" s="198">
        <v>32111</v>
      </c>
      <c r="N1222" s="199"/>
      <c r="O1222" s="200" t="s">
        <v>44</v>
      </c>
      <c r="P1222" s="199" t="s">
        <v>153</v>
      </c>
      <c r="Q1222" s="201">
        <f t="shared" ref="Q1222:AB1222" si="848">Q1223</f>
        <v>50</v>
      </c>
      <c r="R1222" s="201">
        <f t="shared" si="848"/>
        <v>0</v>
      </c>
      <c r="S1222" s="201">
        <f t="shared" si="848"/>
        <v>50</v>
      </c>
      <c r="T1222" s="201">
        <f t="shared" si="848"/>
        <v>0</v>
      </c>
      <c r="U1222" s="201">
        <f t="shared" si="848"/>
        <v>0</v>
      </c>
      <c r="V1222" s="201">
        <f t="shared" si="848"/>
        <v>0</v>
      </c>
      <c r="W1222" s="201">
        <f t="shared" si="848"/>
        <v>0</v>
      </c>
      <c r="X1222" s="201">
        <f t="shared" si="848"/>
        <v>0</v>
      </c>
      <c r="Y1222" s="201">
        <f t="shared" si="848"/>
        <v>0</v>
      </c>
      <c r="Z1222" s="201">
        <f t="shared" si="848"/>
        <v>50</v>
      </c>
      <c r="AA1222" s="201">
        <f t="shared" si="848"/>
        <v>20</v>
      </c>
      <c r="AB1222" s="201">
        <f t="shared" si="848"/>
        <v>20</v>
      </c>
      <c r="AC1222" s="201"/>
      <c r="AD1222" s="201"/>
    </row>
    <row r="1223" spans="1:30" s="118" customFormat="1" ht="20.25" hidden="1" customHeight="1" x14ac:dyDescent="0.25">
      <c r="A1223" s="186" t="s">
        <v>355</v>
      </c>
      <c r="B1223" s="186"/>
      <c r="C1223" s="186"/>
      <c r="D1223" s="186"/>
      <c r="E1223" s="186"/>
      <c r="F1223" s="204">
        <f t="shared" si="815"/>
        <v>100</v>
      </c>
      <c r="G1223" s="204">
        <f t="shared" si="816"/>
        <v>0</v>
      </c>
      <c r="H1223" s="205">
        <f t="shared" si="817"/>
        <v>90</v>
      </c>
      <c r="I1223" s="128"/>
      <c r="J1223" s="135"/>
      <c r="K1223" s="135"/>
      <c r="L1223" s="135"/>
      <c r="M1223" s="11"/>
      <c r="N1223" s="175">
        <v>321110</v>
      </c>
      <c r="O1223" s="176" t="s">
        <v>44</v>
      </c>
      <c r="P1223" s="177" t="s">
        <v>153</v>
      </c>
      <c r="Q1223" s="178">
        <v>50</v>
      </c>
      <c r="R1223" s="178">
        <f>S1223-Q1223</f>
        <v>0</v>
      </c>
      <c r="S1223" s="178">
        <v>50</v>
      </c>
      <c r="T1223" s="178"/>
      <c r="U1223" s="178"/>
      <c r="V1223" s="178"/>
      <c r="W1223" s="178"/>
      <c r="X1223" s="178"/>
      <c r="Y1223" s="178"/>
      <c r="Z1223" s="178">
        <v>50</v>
      </c>
      <c r="AA1223" s="178">
        <v>20</v>
      </c>
      <c r="AB1223" s="178">
        <v>20</v>
      </c>
      <c r="AC1223" s="178"/>
      <c r="AD1223" s="178"/>
    </row>
    <row r="1224" spans="1:30" s="118" customFormat="1" ht="20.25" hidden="1" customHeight="1" x14ac:dyDescent="0.25">
      <c r="A1224" s="187" t="s">
        <v>355</v>
      </c>
      <c r="B1224" s="187"/>
      <c r="C1224" s="187"/>
      <c r="D1224" s="187"/>
      <c r="E1224" s="202" t="s">
        <v>397</v>
      </c>
      <c r="F1224" s="204">
        <f t="shared" si="815"/>
        <v>160</v>
      </c>
      <c r="G1224" s="204">
        <f t="shared" si="816"/>
        <v>0</v>
      </c>
      <c r="H1224" s="205">
        <f t="shared" si="817"/>
        <v>80</v>
      </c>
      <c r="I1224" s="128"/>
      <c r="J1224" s="135"/>
      <c r="K1224" s="135"/>
      <c r="L1224" s="135"/>
      <c r="M1224" s="198">
        <v>32113</v>
      </c>
      <c r="N1224" s="199"/>
      <c r="O1224" s="200" t="s">
        <v>44</v>
      </c>
      <c r="P1224" s="199" t="s">
        <v>154</v>
      </c>
      <c r="Q1224" s="201">
        <f t="shared" ref="Q1224:AB1224" si="849">Q1225</f>
        <v>80</v>
      </c>
      <c r="R1224" s="201">
        <f t="shared" si="849"/>
        <v>0</v>
      </c>
      <c r="S1224" s="201">
        <f t="shared" si="849"/>
        <v>80</v>
      </c>
      <c r="T1224" s="201">
        <f t="shared" si="849"/>
        <v>0</v>
      </c>
      <c r="U1224" s="201">
        <f t="shared" si="849"/>
        <v>0</v>
      </c>
      <c r="V1224" s="201">
        <f t="shared" si="849"/>
        <v>0</v>
      </c>
      <c r="W1224" s="201">
        <f t="shared" si="849"/>
        <v>0</v>
      </c>
      <c r="X1224" s="201">
        <f t="shared" si="849"/>
        <v>0</v>
      </c>
      <c r="Y1224" s="201">
        <f t="shared" si="849"/>
        <v>0</v>
      </c>
      <c r="Z1224" s="201">
        <f t="shared" si="849"/>
        <v>80</v>
      </c>
      <c r="AA1224" s="201">
        <f t="shared" si="849"/>
        <v>0</v>
      </c>
      <c r="AB1224" s="201">
        <f t="shared" si="849"/>
        <v>0</v>
      </c>
      <c r="AC1224" s="201"/>
      <c r="AD1224" s="201"/>
    </row>
    <row r="1225" spans="1:30" s="118" customFormat="1" ht="20.25" hidden="1" customHeight="1" x14ac:dyDescent="0.25">
      <c r="A1225" s="186" t="s">
        <v>355</v>
      </c>
      <c r="B1225" s="186"/>
      <c r="C1225" s="186"/>
      <c r="D1225" s="186"/>
      <c r="E1225" s="186"/>
      <c r="F1225" s="204">
        <f t="shared" si="815"/>
        <v>160</v>
      </c>
      <c r="G1225" s="204">
        <f t="shared" si="816"/>
        <v>0</v>
      </c>
      <c r="H1225" s="205">
        <f t="shared" si="817"/>
        <v>80</v>
      </c>
      <c r="I1225" s="128"/>
      <c r="J1225" s="135"/>
      <c r="K1225" s="135"/>
      <c r="L1225" s="135"/>
      <c r="M1225" s="11"/>
      <c r="N1225" s="175">
        <v>321130</v>
      </c>
      <c r="O1225" s="176" t="s">
        <v>44</v>
      </c>
      <c r="P1225" s="177" t="s">
        <v>154</v>
      </c>
      <c r="Q1225" s="178">
        <v>80</v>
      </c>
      <c r="R1225" s="178">
        <f>S1225-Q1225</f>
        <v>0</v>
      </c>
      <c r="S1225" s="178">
        <v>80</v>
      </c>
      <c r="T1225" s="178"/>
      <c r="U1225" s="178"/>
      <c r="V1225" s="178"/>
      <c r="W1225" s="178"/>
      <c r="X1225" s="178"/>
      <c r="Y1225" s="178"/>
      <c r="Z1225" s="178">
        <v>80</v>
      </c>
      <c r="AA1225" s="178">
        <v>0</v>
      </c>
      <c r="AB1225" s="178">
        <v>0</v>
      </c>
      <c r="AC1225" s="178"/>
      <c r="AD1225" s="178"/>
    </row>
    <row r="1226" spans="1:30" s="118" customFormat="1" ht="20.25" hidden="1" customHeight="1" x14ac:dyDescent="0.25">
      <c r="A1226" s="187" t="s">
        <v>355</v>
      </c>
      <c r="B1226" s="187"/>
      <c r="C1226" s="187"/>
      <c r="D1226" s="187"/>
      <c r="E1226" s="202" t="s">
        <v>397</v>
      </c>
      <c r="F1226" s="204">
        <f t="shared" si="815"/>
        <v>0</v>
      </c>
      <c r="G1226" s="204">
        <f t="shared" si="816"/>
        <v>0</v>
      </c>
      <c r="H1226" s="205">
        <f t="shared" si="817"/>
        <v>0</v>
      </c>
      <c r="I1226" s="128"/>
      <c r="J1226" s="135"/>
      <c r="K1226" s="135"/>
      <c r="L1226" s="135"/>
      <c r="M1226" s="198">
        <v>32115</v>
      </c>
      <c r="N1226" s="199"/>
      <c r="O1226" s="200" t="s">
        <v>44</v>
      </c>
      <c r="P1226" s="199" t="s">
        <v>306</v>
      </c>
      <c r="Q1226" s="201">
        <f>+Q1227</f>
        <v>0</v>
      </c>
      <c r="R1226" s="201">
        <f t="shared" ref="R1226:AB1226" si="850">+R1227</f>
        <v>0</v>
      </c>
      <c r="S1226" s="201">
        <f t="shared" si="850"/>
        <v>0</v>
      </c>
      <c r="T1226" s="201">
        <f t="shared" si="850"/>
        <v>0</v>
      </c>
      <c r="U1226" s="201">
        <f t="shared" si="850"/>
        <v>0</v>
      </c>
      <c r="V1226" s="201">
        <f t="shared" si="850"/>
        <v>0</v>
      </c>
      <c r="W1226" s="201">
        <f t="shared" si="850"/>
        <v>0</v>
      </c>
      <c r="X1226" s="201">
        <f t="shared" si="850"/>
        <v>0</v>
      </c>
      <c r="Y1226" s="201">
        <f t="shared" si="850"/>
        <v>0</v>
      </c>
      <c r="Z1226" s="201">
        <f t="shared" si="850"/>
        <v>0</v>
      </c>
      <c r="AA1226" s="201">
        <f t="shared" si="850"/>
        <v>0</v>
      </c>
      <c r="AB1226" s="201">
        <f t="shared" si="850"/>
        <v>0</v>
      </c>
      <c r="AC1226" s="201"/>
      <c r="AD1226" s="201"/>
    </row>
    <row r="1227" spans="1:30" s="118" customFormat="1" ht="20.25" hidden="1" customHeight="1" x14ac:dyDescent="0.25">
      <c r="A1227" s="186" t="s">
        <v>355</v>
      </c>
      <c r="B1227" s="186"/>
      <c r="C1227" s="186"/>
      <c r="D1227" s="186"/>
      <c r="E1227" s="186"/>
      <c r="F1227" s="204">
        <f t="shared" si="815"/>
        <v>0</v>
      </c>
      <c r="G1227" s="204">
        <f t="shared" si="816"/>
        <v>0</v>
      </c>
      <c r="H1227" s="205">
        <f t="shared" si="817"/>
        <v>0</v>
      </c>
      <c r="I1227" s="128"/>
      <c r="J1227" s="135"/>
      <c r="K1227" s="135"/>
      <c r="L1227" s="135"/>
      <c r="M1227" s="11"/>
      <c r="N1227" s="175">
        <v>321150</v>
      </c>
      <c r="O1227" s="176" t="s">
        <v>44</v>
      </c>
      <c r="P1227" s="177" t="s">
        <v>306</v>
      </c>
      <c r="Q1227" s="178"/>
      <c r="R1227" s="178"/>
      <c r="S1227" s="178"/>
      <c r="T1227" s="178"/>
      <c r="U1227" s="178"/>
      <c r="V1227" s="178"/>
      <c r="W1227" s="178"/>
      <c r="X1227" s="178"/>
      <c r="Y1227" s="178"/>
      <c r="Z1227" s="178"/>
      <c r="AA1227" s="178">
        <f>+Q1227</f>
        <v>0</v>
      </c>
      <c r="AB1227" s="178"/>
      <c r="AC1227" s="178"/>
      <c r="AD1227" s="178"/>
    </row>
    <row r="1228" spans="1:30" s="118" customFormat="1" ht="20.25" hidden="1" customHeight="1" x14ac:dyDescent="0.25">
      <c r="A1228" s="187" t="s">
        <v>355</v>
      </c>
      <c r="B1228" s="187"/>
      <c r="C1228" s="187"/>
      <c r="D1228" s="187"/>
      <c r="E1228" s="202" t="s">
        <v>397</v>
      </c>
      <c r="F1228" s="204">
        <f t="shared" si="815"/>
        <v>0</v>
      </c>
      <c r="G1228" s="204">
        <f t="shared" si="816"/>
        <v>0</v>
      </c>
      <c r="H1228" s="205">
        <f t="shared" si="817"/>
        <v>0</v>
      </c>
      <c r="I1228" s="128"/>
      <c r="J1228" s="135"/>
      <c r="K1228" s="135"/>
      <c r="L1228" s="135"/>
      <c r="M1228" s="198">
        <v>32119</v>
      </c>
      <c r="N1228" s="199"/>
      <c r="O1228" s="200" t="s">
        <v>44</v>
      </c>
      <c r="P1228" s="199" t="s">
        <v>156</v>
      </c>
      <c r="Q1228" s="201">
        <f>+Q1229</f>
        <v>0</v>
      </c>
      <c r="R1228" s="201">
        <f t="shared" ref="R1228:AB1228" si="851">+R1229</f>
        <v>0</v>
      </c>
      <c r="S1228" s="201">
        <f t="shared" si="851"/>
        <v>0</v>
      </c>
      <c r="T1228" s="201">
        <f t="shared" si="851"/>
        <v>0</v>
      </c>
      <c r="U1228" s="201">
        <f t="shared" si="851"/>
        <v>0</v>
      </c>
      <c r="V1228" s="201">
        <f t="shared" si="851"/>
        <v>0</v>
      </c>
      <c r="W1228" s="201">
        <f t="shared" si="851"/>
        <v>0</v>
      </c>
      <c r="X1228" s="201">
        <f t="shared" si="851"/>
        <v>0</v>
      </c>
      <c r="Y1228" s="201">
        <f t="shared" si="851"/>
        <v>0</v>
      </c>
      <c r="Z1228" s="201">
        <f t="shared" si="851"/>
        <v>0</v>
      </c>
      <c r="AA1228" s="201">
        <f t="shared" si="851"/>
        <v>0</v>
      </c>
      <c r="AB1228" s="201">
        <f t="shared" si="851"/>
        <v>0</v>
      </c>
      <c r="AC1228" s="201"/>
      <c r="AD1228" s="201"/>
    </row>
    <row r="1229" spans="1:30" s="118" customFormat="1" ht="20.25" hidden="1" customHeight="1" x14ac:dyDescent="0.25">
      <c r="A1229" s="186" t="s">
        <v>355</v>
      </c>
      <c r="B1229" s="186"/>
      <c r="C1229" s="186"/>
      <c r="D1229" s="186"/>
      <c r="E1229" s="186"/>
      <c r="F1229" s="204">
        <f t="shared" si="815"/>
        <v>0</v>
      </c>
      <c r="G1229" s="204">
        <f t="shared" si="816"/>
        <v>0</v>
      </c>
      <c r="H1229" s="205">
        <f t="shared" si="817"/>
        <v>0</v>
      </c>
      <c r="I1229" s="128"/>
      <c r="J1229" s="135"/>
      <c r="K1229" s="135"/>
      <c r="L1229" s="135"/>
      <c r="M1229" s="11"/>
      <c r="N1229" s="175">
        <v>321190</v>
      </c>
      <c r="O1229" s="176" t="s">
        <v>44</v>
      </c>
      <c r="P1229" s="177" t="s">
        <v>156</v>
      </c>
      <c r="Q1229" s="178"/>
      <c r="R1229" s="178"/>
      <c r="S1229" s="178"/>
      <c r="T1229" s="178"/>
      <c r="U1229" s="178"/>
      <c r="V1229" s="178"/>
      <c r="W1229" s="178"/>
      <c r="X1229" s="178"/>
      <c r="Y1229" s="178"/>
      <c r="Z1229" s="178"/>
      <c r="AA1229" s="178">
        <f>+Q1229</f>
        <v>0</v>
      </c>
      <c r="AB1229" s="178"/>
      <c r="AC1229" s="178"/>
      <c r="AD1229" s="178"/>
    </row>
    <row r="1230" spans="1:30" s="118" customFormat="1" ht="20.25" hidden="1" customHeight="1" x14ac:dyDescent="0.25">
      <c r="A1230" s="186" t="s">
        <v>355</v>
      </c>
      <c r="B1230" s="186"/>
      <c r="C1230" s="186"/>
      <c r="D1230" s="202" t="s">
        <v>396</v>
      </c>
      <c r="E1230" s="202" t="s">
        <v>397</v>
      </c>
      <c r="F1230" s="204">
        <f t="shared" si="815"/>
        <v>400</v>
      </c>
      <c r="G1230" s="204">
        <f t="shared" si="816"/>
        <v>0</v>
      </c>
      <c r="H1230" s="205">
        <f t="shared" si="817"/>
        <v>620</v>
      </c>
      <c r="I1230" s="128"/>
      <c r="J1230" s="135"/>
      <c r="K1230" s="135"/>
      <c r="L1230" s="135">
        <v>3213</v>
      </c>
      <c r="M1230" s="135"/>
      <c r="N1230" s="136"/>
      <c r="O1230" s="12" t="s">
        <v>44</v>
      </c>
      <c r="P1230" s="131" t="s">
        <v>160</v>
      </c>
      <c r="Q1230" s="137">
        <f>Q1231+Q1234</f>
        <v>200</v>
      </c>
      <c r="R1230" s="137">
        <f t="shared" ref="R1230:AB1230" si="852">R1231+R1234</f>
        <v>0</v>
      </c>
      <c r="S1230" s="137">
        <f t="shared" si="852"/>
        <v>200</v>
      </c>
      <c r="T1230" s="137">
        <f t="shared" si="852"/>
        <v>0</v>
      </c>
      <c r="U1230" s="137">
        <f t="shared" si="852"/>
        <v>0</v>
      </c>
      <c r="V1230" s="137">
        <f t="shared" si="852"/>
        <v>0</v>
      </c>
      <c r="W1230" s="137">
        <f t="shared" si="852"/>
        <v>0</v>
      </c>
      <c r="X1230" s="137">
        <f t="shared" si="852"/>
        <v>0</v>
      </c>
      <c r="Y1230" s="137">
        <f t="shared" si="852"/>
        <v>0</v>
      </c>
      <c r="Z1230" s="137">
        <f t="shared" si="852"/>
        <v>200</v>
      </c>
      <c r="AA1230" s="137">
        <f t="shared" si="852"/>
        <v>210</v>
      </c>
      <c r="AB1230" s="137">
        <f t="shared" si="852"/>
        <v>210</v>
      </c>
      <c r="AC1230" s="137"/>
      <c r="AD1230" s="137"/>
    </row>
    <row r="1231" spans="1:30" s="118" customFormat="1" ht="20.25" hidden="1" customHeight="1" x14ac:dyDescent="0.25">
      <c r="A1231" s="187" t="s">
        <v>355</v>
      </c>
      <c r="B1231" s="187"/>
      <c r="C1231" s="187"/>
      <c r="D1231" s="187"/>
      <c r="E1231" s="202" t="s">
        <v>397</v>
      </c>
      <c r="F1231" s="204">
        <f t="shared" si="815"/>
        <v>400</v>
      </c>
      <c r="G1231" s="204">
        <f t="shared" si="816"/>
        <v>0</v>
      </c>
      <c r="H1231" s="205">
        <f t="shared" si="817"/>
        <v>620</v>
      </c>
      <c r="I1231" s="128"/>
      <c r="J1231" s="135"/>
      <c r="K1231" s="135"/>
      <c r="L1231" s="135"/>
      <c r="M1231" s="198">
        <v>32131</v>
      </c>
      <c r="N1231" s="199"/>
      <c r="O1231" s="200" t="s">
        <v>44</v>
      </c>
      <c r="P1231" s="199" t="s">
        <v>161</v>
      </c>
      <c r="Q1231" s="201">
        <f t="shared" ref="Q1231:AB1231" si="853">Q1232</f>
        <v>200</v>
      </c>
      <c r="R1231" s="201">
        <f t="shared" si="853"/>
        <v>0</v>
      </c>
      <c r="S1231" s="201">
        <f t="shared" si="853"/>
        <v>200</v>
      </c>
      <c r="T1231" s="201">
        <f t="shared" si="853"/>
        <v>0</v>
      </c>
      <c r="U1231" s="201">
        <f t="shared" si="853"/>
        <v>0</v>
      </c>
      <c r="V1231" s="201">
        <f t="shared" si="853"/>
        <v>0</v>
      </c>
      <c r="W1231" s="201">
        <f t="shared" si="853"/>
        <v>0</v>
      </c>
      <c r="X1231" s="201">
        <f t="shared" si="853"/>
        <v>0</v>
      </c>
      <c r="Y1231" s="201">
        <f t="shared" si="853"/>
        <v>0</v>
      </c>
      <c r="Z1231" s="201">
        <f t="shared" si="853"/>
        <v>200</v>
      </c>
      <c r="AA1231" s="201">
        <f t="shared" si="853"/>
        <v>210</v>
      </c>
      <c r="AB1231" s="201">
        <f t="shared" si="853"/>
        <v>210</v>
      </c>
      <c r="AC1231" s="201"/>
      <c r="AD1231" s="201"/>
    </row>
    <row r="1232" spans="1:30" s="118" customFormat="1" ht="20.25" hidden="1" customHeight="1" x14ac:dyDescent="0.25">
      <c r="A1232" s="186" t="s">
        <v>355</v>
      </c>
      <c r="B1232" s="186"/>
      <c r="C1232" s="186"/>
      <c r="D1232" s="186"/>
      <c r="E1232" s="186"/>
      <c r="F1232" s="204">
        <f t="shared" si="815"/>
        <v>400</v>
      </c>
      <c r="G1232" s="204">
        <f t="shared" si="816"/>
        <v>0</v>
      </c>
      <c r="H1232" s="205">
        <f t="shared" si="817"/>
        <v>620</v>
      </c>
      <c r="I1232" s="128"/>
      <c r="J1232" s="135"/>
      <c r="K1232" s="135"/>
      <c r="L1232" s="135"/>
      <c r="M1232" s="11"/>
      <c r="N1232" s="175">
        <v>321310</v>
      </c>
      <c r="O1232" s="176" t="s">
        <v>44</v>
      </c>
      <c r="P1232" s="177" t="s">
        <v>162</v>
      </c>
      <c r="Q1232" s="178">
        <v>200</v>
      </c>
      <c r="R1232" s="178">
        <f>S1232-Q1232</f>
        <v>0</v>
      </c>
      <c r="S1232" s="178">
        <v>200</v>
      </c>
      <c r="T1232" s="178"/>
      <c r="U1232" s="178"/>
      <c r="V1232" s="178"/>
      <c r="W1232" s="178"/>
      <c r="X1232" s="178"/>
      <c r="Y1232" s="178"/>
      <c r="Z1232" s="178">
        <v>200</v>
      </c>
      <c r="AA1232" s="178">
        <v>210</v>
      </c>
      <c r="AB1232" s="178">
        <v>210</v>
      </c>
      <c r="AC1232" s="178"/>
      <c r="AD1232" s="178"/>
    </row>
    <row r="1233" spans="1:30" s="118" customFormat="1" ht="20.25" hidden="1" customHeight="1" x14ac:dyDescent="0.25">
      <c r="A1233" s="186" t="s">
        <v>355</v>
      </c>
      <c r="B1233" s="186"/>
      <c r="C1233" s="186"/>
      <c r="D1233" s="186"/>
      <c r="E1233" s="186"/>
      <c r="F1233" s="204">
        <f t="shared" si="815"/>
        <v>0</v>
      </c>
      <c r="G1233" s="204">
        <f t="shared" si="816"/>
        <v>0</v>
      </c>
      <c r="H1233" s="205">
        <f t="shared" si="817"/>
        <v>0</v>
      </c>
      <c r="I1233" s="128"/>
      <c r="J1233" s="135"/>
      <c r="K1233" s="135"/>
      <c r="L1233" s="135"/>
      <c r="M1233" s="11"/>
      <c r="N1233" s="175">
        <v>321311</v>
      </c>
      <c r="O1233" s="176" t="s">
        <v>44</v>
      </c>
      <c r="P1233" s="177" t="s">
        <v>163</v>
      </c>
      <c r="Q1233" s="178"/>
      <c r="R1233" s="178"/>
      <c r="S1233" s="178"/>
      <c r="T1233" s="178"/>
      <c r="U1233" s="178"/>
      <c r="V1233" s="178"/>
      <c r="W1233" s="178"/>
      <c r="X1233" s="178"/>
      <c r="Y1233" s="178"/>
      <c r="Z1233" s="178"/>
      <c r="AA1233" s="178">
        <f t="shared" ref="AA1233" si="854">+Q1233</f>
        <v>0</v>
      </c>
      <c r="AB1233" s="178"/>
      <c r="AC1233" s="178"/>
      <c r="AD1233" s="178"/>
    </row>
    <row r="1234" spans="1:30" s="118" customFormat="1" ht="20.25" hidden="1" customHeight="1" x14ac:dyDescent="0.25">
      <c r="A1234" s="187" t="s">
        <v>355</v>
      </c>
      <c r="B1234" s="187"/>
      <c r="C1234" s="187"/>
      <c r="D1234" s="187"/>
      <c r="E1234" s="202" t="s">
        <v>397</v>
      </c>
      <c r="F1234" s="204">
        <f t="shared" si="815"/>
        <v>0</v>
      </c>
      <c r="G1234" s="204">
        <f t="shared" si="816"/>
        <v>0</v>
      </c>
      <c r="H1234" s="205">
        <f t="shared" si="817"/>
        <v>0</v>
      </c>
      <c r="I1234" s="128"/>
      <c r="J1234" s="135"/>
      <c r="K1234" s="135"/>
      <c r="L1234" s="135"/>
      <c r="M1234" s="198">
        <v>32132</v>
      </c>
      <c r="N1234" s="199"/>
      <c r="O1234" s="200" t="s">
        <v>44</v>
      </c>
      <c r="P1234" s="199" t="s">
        <v>164</v>
      </c>
      <c r="Q1234" s="201">
        <f>+Q1235</f>
        <v>0</v>
      </c>
      <c r="R1234" s="201">
        <f t="shared" ref="R1234:AB1234" si="855">+R1235</f>
        <v>0</v>
      </c>
      <c r="S1234" s="201">
        <f t="shared" si="855"/>
        <v>0</v>
      </c>
      <c r="T1234" s="201">
        <f t="shared" si="855"/>
        <v>0</v>
      </c>
      <c r="U1234" s="201">
        <f t="shared" si="855"/>
        <v>0</v>
      </c>
      <c r="V1234" s="201">
        <f t="shared" si="855"/>
        <v>0</v>
      </c>
      <c r="W1234" s="201">
        <f t="shared" si="855"/>
        <v>0</v>
      </c>
      <c r="X1234" s="201">
        <f t="shared" si="855"/>
        <v>0</v>
      </c>
      <c r="Y1234" s="201">
        <f t="shared" si="855"/>
        <v>0</v>
      </c>
      <c r="Z1234" s="201">
        <f t="shared" si="855"/>
        <v>0</v>
      </c>
      <c r="AA1234" s="201">
        <f t="shared" si="855"/>
        <v>0</v>
      </c>
      <c r="AB1234" s="201">
        <f t="shared" si="855"/>
        <v>0</v>
      </c>
      <c r="AC1234" s="201"/>
      <c r="AD1234" s="201"/>
    </row>
    <row r="1235" spans="1:30" s="118" customFormat="1" ht="20.25" hidden="1" customHeight="1" x14ac:dyDescent="0.25">
      <c r="A1235" s="186" t="s">
        <v>355</v>
      </c>
      <c r="B1235" s="186"/>
      <c r="C1235" s="186"/>
      <c r="D1235" s="186"/>
      <c r="E1235" s="186"/>
      <c r="F1235" s="204">
        <f t="shared" si="815"/>
        <v>0</v>
      </c>
      <c r="G1235" s="204">
        <f t="shared" si="816"/>
        <v>0</v>
      </c>
      <c r="H1235" s="205">
        <f t="shared" si="817"/>
        <v>0</v>
      </c>
      <c r="I1235" s="128"/>
      <c r="J1235" s="135"/>
      <c r="K1235" s="135"/>
      <c r="L1235" s="135"/>
      <c r="M1235" s="11"/>
      <c r="N1235" s="175">
        <v>321320</v>
      </c>
      <c r="O1235" s="176" t="s">
        <v>44</v>
      </c>
      <c r="P1235" s="177" t="s">
        <v>164</v>
      </c>
      <c r="Q1235" s="178"/>
      <c r="R1235" s="178"/>
      <c r="S1235" s="178"/>
      <c r="T1235" s="178"/>
      <c r="U1235" s="178"/>
      <c r="V1235" s="178"/>
      <c r="W1235" s="178"/>
      <c r="X1235" s="178"/>
      <c r="Y1235" s="178"/>
      <c r="Z1235" s="178"/>
      <c r="AA1235" s="178">
        <f>+Q1235</f>
        <v>0</v>
      </c>
      <c r="AB1235" s="178"/>
      <c r="AC1235" s="178"/>
      <c r="AD1235" s="178"/>
    </row>
    <row r="1236" spans="1:30" s="218" customFormat="1" ht="20.25" hidden="1" customHeight="1" x14ac:dyDescent="0.25">
      <c r="A1236" s="192" t="s">
        <v>355</v>
      </c>
      <c r="B1236" s="192"/>
      <c r="C1236" s="219" t="s">
        <v>393</v>
      </c>
      <c r="D1236" s="219" t="s">
        <v>396</v>
      </c>
      <c r="E1236" s="219" t="s">
        <v>397</v>
      </c>
      <c r="F1236" s="211">
        <f t="shared" si="815"/>
        <v>15320</v>
      </c>
      <c r="G1236" s="211">
        <f t="shared" si="816"/>
        <v>0</v>
      </c>
      <c r="H1236" s="212">
        <f t="shared" si="817"/>
        <v>22980</v>
      </c>
      <c r="I1236" s="213"/>
      <c r="J1236" s="214"/>
      <c r="K1236" s="214">
        <v>322</v>
      </c>
      <c r="L1236" s="214"/>
      <c r="M1236" s="214"/>
      <c r="N1236" s="215"/>
      <c r="O1236" s="220" t="s">
        <v>44</v>
      </c>
      <c r="P1236" s="216" t="s">
        <v>165</v>
      </c>
      <c r="Q1236" s="217">
        <f>Q1237+Q1247+Q1252</f>
        <v>7660</v>
      </c>
      <c r="R1236" s="217">
        <f t="shared" ref="R1236:AB1236" si="856">R1237+R1247+R1252</f>
        <v>0</v>
      </c>
      <c r="S1236" s="217">
        <f t="shared" si="856"/>
        <v>7660</v>
      </c>
      <c r="T1236" s="217">
        <f t="shared" si="856"/>
        <v>0</v>
      </c>
      <c r="U1236" s="217">
        <f t="shared" si="856"/>
        <v>0</v>
      </c>
      <c r="V1236" s="217">
        <f t="shared" si="856"/>
        <v>0</v>
      </c>
      <c r="W1236" s="217">
        <f t="shared" si="856"/>
        <v>0</v>
      </c>
      <c r="X1236" s="217">
        <f t="shared" si="856"/>
        <v>0</v>
      </c>
      <c r="Y1236" s="217">
        <f t="shared" si="856"/>
        <v>0</v>
      </c>
      <c r="Z1236" s="217">
        <f t="shared" si="856"/>
        <v>7660</v>
      </c>
      <c r="AA1236" s="217">
        <f t="shared" si="856"/>
        <v>7660</v>
      </c>
      <c r="AB1236" s="217">
        <f t="shared" si="856"/>
        <v>7660</v>
      </c>
      <c r="AC1236" s="217"/>
      <c r="AD1236" s="217"/>
    </row>
    <row r="1237" spans="1:30" s="118" customFormat="1" ht="20.25" hidden="1" customHeight="1" x14ac:dyDescent="0.25">
      <c r="A1237" s="186" t="s">
        <v>355</v>
      </c>
      <c r="B1237" s="186"/>
      <c r="C1237" s="186"/>
      <c r="D1237" s="202" t="s">
        <v>396</v>
      </c>
      <c r="E1237" s="202" t="s">
        <v>397</v>
      </c>
      <c r="F1237" s="204">
        <f t="shared" ref="F1237:F1300" si="857">+Q1237+R1237+S1237</f>
        <v>1000</v>
      </c>
      <c r="G1237" s="204">
        <f t="shared" ref="G1237:G1300" si="858">+T1237+U1237+V1237+W1237+X1237+Y1237</f>
        <v>0</v>
      </c>
      <c r="H1237" s="205">
        <f t="shared" ref="H1237:H1300" si="859">+Z1237+AA1237+AB1237+AC1237+AD1237</f>
        <v>1500</v>
      </c>
      <c r="I1237" s="128"/>
      <c r="J1237" s="135"/>
      <c r="K1237" s="135"/>
      <c r="L1237" s="135">
        <v>3221</v>
      </c>
      <c r="M1237" s="135"/>
      <c r="N1237" s="136"/>
      <c r="O1237" s="12" t="s">
        <v>44</v>
      </c>
      <c r="P1237" s="131" t="s">
        <v>166</v>
      </c>
      <c r="Q1237" s="137">
        <f>Q1238+Q1243+Q1245+Q1241</f>
        <v>500</v>
      </c>
      <c r="R1237" s="137">
        <f t="shared" ref="R1237:AB1237" si="860">R1238+R1243+R1245+R1241</f>
        <v>0</v>
      </c>
      <c r="S1237" s="137">
        <f t="shared" si="860"/>
        <v>500</v>
      </c>
      <c r="T1237" s="137">
        <f t="shared" si="860"/>
        <v>0</v>
      </c>
      <c r="U1237" s="137">
        <f t="shared" si="860"/>
        <v>0</v>
      </c>
      <c r="V1237" s="137">
        <f t="shared" si="860"/>
        <v>0</v>
      </c>
      <c r="W1237" s="137">
        <f t="shared" si="860"/>
        <v>0</v>
      </c>
      <c r="X1237" s="137">
        <f t="shared" si="860"/>
        <v>0</v>
      </c>
      <c r="Y1237" s="137">
        <f t="shared" si="860"/>
        <v>0</v>
      </c>
      <c r="Z1237" s="137">
        <f t="shared" si="860"/>
        <v>500</v>
      </c>
      <c r="AA1237" s="137">
        <f t="shared" si="860"/>
        <v>500</v>
      </c>
      <c r="AB1237" s="137">
        <f t="shared" si="860"/>
        <v>500</v>
      </c>
      <c r="AC1237" s="137"/>
      <c r="AD1237" s="137"/>
    </row>
    <row r="1238" spans="1:30" s="118" customFormat="1" ht="20.25" hidden="1" customHeight="1" x14ac:dyDescent="0.25">
      <c r="A1238" s="187" t="s">
        <v>355</v>
      </c>
      <c r="B1238" s="187"/>
      <c r="C1238" s="187"/>
      <c r="D1238" s="187"/>
      <c r="E1238" s="202" t="s">
        <v>397</v>
      </c>
      <c r="F1238" s="204">
        <f t="shared" si="857"/>
        <v>380</v>
      </c>
      <c r="G1238" s="204">
        <f t="shared" si="858"/>
        <v>0</v>
      </c>
      <c r="H1238" s="205">
        <f t="shared" si="859"/>
        <v>570</v>
      </c>
      <c r="I1238" s="128"/>
      <c r="J1238" s="135"/>
      <c r="K1238" s="135"/>
      <c r="L1238" s="135"/>
      <c r="M1238" s="198">
        <v>32211</v>
      </c>
      <c r="N1238" s="199"/>
      <c r="O1238" s="200" t="s">
        <v>44</v>
      </c>
      <c r="P1238" s="199" t="s">
        <v>167</v>
      </c>
      <c r="Q1238" s="201">
        <f>Q1239+Q1240</f>
        <v>190</v>
      </c>
      <c r="R1238" s="201">
        <f t="shared" ref="R1238:AB1238" si="861">R1239+R1240</f>
        <v>0</v>
      </c>
      <c r="S1238" s="201">
        <f t="shared" si="861"/>
        <v>190</v>
      </c>
      <c r="T1238" s="201">
        <f t="shared" si="861"/>
        <v>0</v>
      </c>
      <c r="U1238" s="201">
        <f t="shared" si="861"/>
        <v>0</v>
      </c>
      <c r="V1238" s="201">
        <f t="shared" si="861"/>
        <v>0</v>
      </c>
      <c r="W1238" s="201">
        <f t="shared" si="861"/>
        <v>0</v>
      </c>
      <c r="X1238" s="201">
        <f t="shared" si="861"/>
        <v>0</v>
      </c>
      <c r="Y1238" s="201">
        <f t="shared" si="861"/>
        <v>0</v>
      </c>
      <c r="Z1238" s="201">
        <f t="shared" si="861"/>
        <v>190</v>
      </c>
      <c r="AA1238" s="201">
        <f t="shared" si="861"/>
        <v>190</v>
      </c>
      <c r="AB1238" s="201">
        <f t="shared" si="861"/>
        <v>190</v>
      </c>
      <c r="AC1238" s="201"/>
      <c r="AD1238" s="201"/>
    </row>
    <row r="1239" spans="1:30" s="118" customFormat="1" ht="20.25" hidden="1" customHeight="1" x14ac:dyDescent="0.25">
      <c r="A1239" s="186" t="s">
        <v>355</v>
      </c>
      <c r="B1239" s="186"/>
      <c r="C1239" s="186"/>
      <c r="D1239" s="186"/>
      <c r="E1239" s="186"/>
      <c r="F1239" s="204">
        <f t="shared" si="857"/>
        <v>160</v>
      </c>
      <c r="G1239" s="204">
        <f t="shared" si="858"/>
        <v>0</v>
      </c>
      <c r="H1239" s="205">
        <f t="shared" si="859"/>
        <v>350</v>
      </c>
      <c r="I1239" s="128"/>
      <c r="J1239" s="135"/>
      <c r="K1239" s="135"/>
      <c r="L1239" s="135"/>
      <c r="M1239" s="11"/>
      <c r="N1239" s="175">
        <v>322110</v>
      </c>
      <c r="O1239" s="176" t="s">
        <v>44</v>
      </c>
      <c r="P1239" s="177" t="s">
        <v>167</v>
      </c>
      <c r="Q1239" s="178">
        <v>80</v>
      </c>
      <c r="R1239" s="178">
        <f>S1239-Q1239</f>
        <v>0</v>
      </c>
      <c r="S1239" s="178">
        <v>80</v>
      </c>
      <c r="T1239" s="178"/>
      <c r="U1239" s="178"/>
      <c r="V1239" s="178"/>
      <c r="W1239" s="178"/>
      <c r="X1239" s="178"/>
      <c r="Y1239" s="178"/>
      <c r="Z1239" s="178">
        <v>80</v>
      </c>
      <c r="AA1239" s="178">
        <v>190</v>
      </c>
      <c r="AB1239" s="178">
        <v>80</v>
      </c>
      <c r="AC1239" s="178"/>
      <c r="AD1239" s="178"/>
    </row>
    <row r="1240" spans="1:30" s="118" customFormat="1" ht="20.25" hidden="1" customHeight="1" x14ac:dyDescent="0.25">
      <c r="A1240" s="186" t="s">
        <v>355</v>
      </c>
      <c r="B1240" s="186"/>
      <c r="C1240" s="186"/>
      <c r="D1240" s="186"/>
      <c r="E1240" s="186"/>
      <c r="F1240" s="204">
        <f t="shared" si="857"/>
        <v>220</v>
      </c>
      <c r="G1240" s="204">
        <f t="shared" si="858"/>
        <v>0</v>
      </c>
      <c r="H1240" s="205">
        <f t="shared" si="859"/>
        <v>220</v>
      </c>
      <c r="I1240" s="128"/>
      <c r="J1240" s="135"/>
      <c r="K1240" s="135"/>
      <c r="L1240" s="135"/>
      <c r="M1240" s="11"/>
      <c r="N1240" s="175">
        <v>322111</v>
      </c>
      <c r="O1240" s="176" t="s">
        <v>44</v>
      </c>
      <c r="P1240" s="177" t="s">
        <v>169</v>
      </c>
      <c r="Q1240" s="178">
        <v>110</v>
      </c>
      <c r="R1240" s="178">
        <f>S1240-Q1240</f>
        <v>0</v>
      </c>
      <c r="S1240" s="178">
        <v>110</v>
      </c>
      <c r="T1240" s="178"/>
      <c r="U1240" s="178"/>
      <c r="V1240" s="178"/>
      <c r="W1240" s="178"/>
      <c r="X1240" s="178"/>
      <c r="Y1240" s="178"/>
      <c r="Z1240" s="178">
        <v>110</v>
      </c>
      <c r="AA1240" s="178">
        <v>0</v>
      </c>
      <c r="AB1240" s="178">
        <v>110</v>
      </c>
      <c r="AC1240" s="178"/>
      <c r="AD1240" s="178"/>
    </row>
    <row r="1241" spans="1:30" s="118" customFormat="1" ht="20.25" hidden="1" customHeight="1" x14ac:dyDescent="0.25">
      <c r="A1241" s="187" t="s">
        <v>355</v>
      </c>
      <c r="B1241" s="187"/>
      <c r="C1241" s="187"/>
      <c r="D1241" s="187"/>
      <c r="E1241" s="202" t="s">
        <v>397</v>
      </c>
      <c r="F1241" s="204">
        <f t="shared" si="857"/>
        <v>0</v>
      </c>
      <c r="G1241" s="204">
        <f t="shared" si="858"/>
        <v>0</v>
      </c>
      <c r="H1241" s="205">
        <f t="shared" si="859"/>
        <v>0</v>
      </c>
      <c r="I1241" s="128"/>
      <c r="J1241" s="135"/>
      <c r="K1241" s="135"/>
      <c r="L1241" s="135"/>
      <c r="M1241" s="198">
        <v>32212</v>
      </c>
      <c r="N1241" s="199"/>
      <c r="O1241" s="200" t="s">
        <v>44</v>
      </c>
      <c r="P1241" s="199" t="s">
        <v>174</v>
      </c>
      <c r="Q1241" s="201">
        <f>+Q1242</f>
        <v>0</v>
      </c>
      <c r="R1241" s="201">
        <f t="shared" ref="R1241:AB1241" si="862">+R1242</f>
        <v>0</v>
      </c>
      <c r="S1241" s="201">
        <f t="shared" si="862"/>
        <v>0</v>
      </c>
      <c r="T1241" s="201">
        <f t="shared" si="862"/>
        <v>0</v>
      </c>
      <c r="U1241" s="201">
        <f t="shared" si="862"/>
        <v>0</v>
      </c>
      <c r="V1241" s="201">
        <f t="shared" si="862"/>
        <v>0</v>
      </c>
      <c r="W1241" s="201">
        <f t="shared" si="862"/>
        <v>0</v>
      </c>
      <c r="X1241" s="201">
        <f t="shared" si="862"/>
        <v>0</v>
      </c>
      <c r="Y1241" s="201">
        <f t="shared" si="862"/>
        <v>0</v>
      </c>
      <c r="Z1241" s="201">
        <f t="shared" si="862"/>
        <v>0</v>
      </c>
      <c r="AA1241" s="201">
        <f t="shared" si="862"/>
        <v>0</v>
      </c>
      <c r="AB1241" s="201">
        <f t="shared" si="862"/>
        <v>0</v>
      </c>
      <c r="AC1241" s="201"/>
      <c r="AD1241" s="201"/>
    </row>
    <row r="1242" spans="1:30" s="118" customFormat="1" ht="20.25" hidden="1" customHeight="1" x14ac:dyDescent="0.25">
      <c r="A1242" s="186" t="s">
        <v>355</v>
      </c>
      <c r="B1242" s="186"/>
      <c r="C1242" s="186"/>
      <c r="D1242" s="186"/>
      <c r="E1242" s="186"/>
      <c r="F1242" s="204">
        <f t="shared" si="857"/>
        <v>0</v>
      </c>
      <c r="G1242" s="204">
        <f t="shared" si="858"/>
        <v>0</v>
      </c>
      <c r="H1242" s="205">
        <f t="shared" si="859"/>
        <v>0</v>
      </c>
      <c r="I1242" s="128"/>
      <c r="J1242" s="135"/>
      <c r="K1242" s="135"/>
      <c r="L1242" s="135"/>
      <c r="M1242" s="11"/>
      <c r="N1242" s="175">
        <v>322120</v>
      </c>
      <c r="O1242" s="176" t="s">
        <v>44</v>
      </c>
      <c r="P1242" s="177" t="s">
        <v>174</v>
      </c>
      <c r="Q1242" s="178"/>
      <c r="R1242" s="178"/>
      <c r="S1242" s="178"/>
      <c r="T1242" s="178"/>
      <c r="U1242" s="178"/>
      <c r="V1242" s="178"/>
      <c r="W1242" s="178"/>
      <c r="X1242" s="178"/>
      <c r="Y1242" s="178"/>
      <c r="Z1242" s="178"/>
      <c r="AA1242" s="178">
        <f>+Q1242</f>
        <v>0</v>
      </c>
      <c r="AB1242" s="178"/>
      <c r="AC1242" s="178"/>
      <c r="AD1242" s="178"/>
    </row>
    <row r="1243" spans="1:30" s="118" customFormat="1" ht="20.25" hidden="1" customHeight="1" x14ac:dyDescent="0.25">
      <c r="A1243" s="187" t="s">
        <v>355</v>
      </c>
      <c r="B1243" s="187"/>
      <c r="C1243" s="187"/>
      <c r="D1243" s="187"/>
      <c r="E1243" s="202" t="s">
        <v>397</v>
      </c>
      <c r="F1243" s="204">
        <f t="shared" si="857"/>
        <v>160</v>
      </c>
      <c r="G1243" s="204">
        <f t="shared" si="858"/>
        <v>0</v>
      </c>
      <c r="H1243" s="205">
        <f t="shared" si="859"/>
        <v>240</v>
      </c>
      <c r="I1243" s="128"/>
      <c r="J1243" s="135"/>
      <c r="K1243" s="135"/>
      <c r="L1243" s="135"/>
      <c r="M1243" s="198">
        <v>32214</v>
      </c>
      <c r="N1243" s="199"/>
      <c r="O1243" s="200" t="s">
        <v>44</v>
      </c>
      <c r="P1243" s="199" t="s">
        <v>175</v>
      </c>
      <c r="Q1243" s="201">
        <f>Q1244</f>
        <v>80</v>
      </c>
      <c r="R1243" s="201">
        <f t="shared" ref="R1243:AB1243" si="863">R1244</f>
        <v>0</v>
      </c>
      <c r="S1243" s="201">
        <f t="shared" si="863"/>
        <v>80</v>
      </c>
      <c r="T1243" s="201">
        <f t="shared" si="863"/>
        <v>0</v>
      </c>
      <c r="U1243" s="201">
        <f t="shared" si="863"/>
        <v>0</v>
      </c>
      <c r="V1243" s="201">
        <f t="shared" si="863"/>
        <v>0</v>
      </c>
      <c r="W1243" s="201">
        <f t="shared" si="863"/>
        <v>0</v>
      </c>
      <c r="X1243" s="201">
        <f t="shared" si="863"/>
        <v>0</v>
      </c>
      <c r="Y1243" s="201">
        <f t="shared" si="863"/>
        <v>0</v>
      </c>
      <c r="Z1243" s="201">
        <f t="shared" si="863"/>
        <v>80</v>
      </c>
      <c r="AA1243" s="201">
        <f t="shared" si="863"/>
        <v>80</v>
      </c>
      <c r="AB1243" s="201">
        <f t="shared" si="863"/>
        <v>80</v>
      </c>
      <c r="AC1243" s="201"/>
      <c r="AD1243" s="201"/>
    </row>
    <row r="1244" spans="1:30" s="118" customFormat="1" ht="20.25" hidden="1" customHeight="1" x14ac:dyDescent="0.25">
      <c r="A1244" s="186" t="s">
        <v>355</v>
      </c>
      <c r="B1244" s="186"/>
      <c r="C1244" s="186"/>
      <c r="D1244" s="186"/>
      <c r="E1244" s="186"/>
      <c r="F1244" s="204">
        <f t="shared" si="857"/>
        <v>160</v>
      </c>
      <c r="G1244" s="204">
        <f t="shared" si="858"/>
        <v>0</v>
      </c>
      <c r="H1244" s="205">
        <f t="shared" si="859"/>
        <v>240</v>
      </c>
      <c r="I1244" s="128"/>
      <c r="J1244" s="135"/>
      <c r="K1244" s="135"/>
      <c r="L1244" s="135"/>
      <c r="M1244" s="11"/>
      <c r="N1244" s="175">
        <v>322140</v>
      </c>
      <c r="O1244" s="176" t="s">
        <v>44</v>
      </c>
      <c r="P1244" s="177" t="s">
        <v>175</v>
      </c>
      <c r="Q1244" s="178">
        <v>80</v>
      </c>
      <c r="R1244" s="178">
        <f>S1244-Q1244</f>
        <v>0</v>
      </c>
      <c r="S1244" s="178">
        <v>80</v>
      </c>
      <c r="T1244" s="178"/>
      <c r="U1244" s="178"/>
      <c r="V1244" s="178"/>
      <c r="W1244" s="178"/>
      <c r="X1244" s="178"/>
      <c r="Y1244" s="178"/>
      <c r="Z1244" s="178">
        <v>80</v>
      </c>
      <c r="AA1244" s="178">
        <f>+Q1244</f>
        <v>80</v>
      </c>
      <c r="AB1244" s="178">
        <v>80</v>
      </c>
      <c r="AC1244" s="178"/>
      <c r="AD1244" s="178"/>
    </row>
    <row r="1245" spans="1:30" s="118" customFormat="1" ht="20.25" hidden="1" customHeight="1" x14ac:dyDescent="0.25">
      <c r="A1245" s="187" t="s">
        <v>355</v>
      </c>
      <c r="B1245" s="187"/>
      <c r="C1245" s="187"/>
      <c r="D1245" s="187"/>
      <c r="E1245" s="202" t="s">
        <v>397</v>
      </c>
      <c r="F1245" s="204">
        <f t="shared" si="857"/>
        <v>460</v>
      </c>
      <c r="G1245" s="204">
        <f t="shared" si="858"/>
        <v>0</v>
      </c>
      <c r="H1245" s="205">
        <f t="shared" si="859"/>
        <v>690</v>
      </c>
      <c r="I1245" s="128"/>
      <c r="J1245" s="135"/>
      <c r="K1245" s="135"/>
      <c r="L1245" s="135"/>
      <c r="M1245" s="198">
        <v>32216</v>
      </c>
      <c r="N1245" s="199"/>
      <c r="O1245" s="200" t="s">
        <v>44</v>
      </c>
      <c r="P1245" s="199" t="s">
        <v>176</v>
      </c>
      <c r="Q1245" s="201">
        <f>Q1246</f>
        <v>230</v>
      </c>
      <c r="R1245" s="201">
        <f t="shared" ref="R1245:AB1245" si="864">R1246</f>
        <v>0</v>
      </c>
      <c r="S1245" s="201">
        <f t="shared" si="864"/>
        <v>230</v>
      </c>
      <c r="T1245" s="201">
        <f t="shared" si="864"/>
        <v>0</v>
      </c>
      <c r="U1245" s="201">
        <f t="shared" si="864"/>
        <v>0</v>
      </c>
      <c r="V1245" s="201">
        <f t="shared" si="864"/>
        <v>0</v>
      </c>
      <c r="W1245" s="201">
        <f t="shared" si="864"/>
        <v>0</v>
      </c>
      <c r="X1245" s="201">
        <f t="shared" si="864"/>
        <v>0</v>
      </c>
      <c r="Y1245" s="201">
        <f t="shared" si="864"/>
        <v>0</v>
      </c>
      <c r="Z1245" s="201">
        <f t="shared" si="864"/>
        <v>230</v>
      </c>
      <c r="AA1245" s="201">
        <f t="shared" si="864"/>
        <v>230</v>
      </c>
      <c r="AB1245" s="201">
        <f t="shared" si="864"/>
        <v>230</v>
      </c>
      <c r="AC1245" s="201"/>
      <c r="AD1245" s="201"/>
    </row>
    <row r="1246" spans="1:30" s="118" customFormat="1" ht="20.25" hidden="1" customHeight="1" x14ac:dyDescent="0.25">
      <c r="A1246" s="186" t="s">
        <v>355</v>
      </c>
      <c r="B1246" s="186"/>
      <c r="C1246" s="186"/>
      <c r="D1246" s="186"/>
      <c r="E1246" s="186"/>
      <c r="F1246" s="204">
        <f t="shared" si="857"/>
        <v>460</v>
      </c>
      <c r="G1246" s="204">
        <f t="shared" si="858"/>
        <v>0</v>
      </c>
      <c r="H1246" s="205">
        <f t="shared" si="859"/>
        <v>690</v>
      </c>
      <c r="I1246" s="128"/>
      <c r="J1246" s="135"/>
      <c r="K1246" s="135"/>
      <c r="L1246" s="135"/>
      <c r="M1246" s="11"/>
      <c r="N1246" s="175">
        <v>322160</v>
      </c>
      <c r="O1246" s="176" t="s">
        <v>44</v>
      </c>
      <c r="P1246" s="177" t="s">
        <v>176</v>
      </c>
      <c r="Q1246" s="178">
        <v>230</v>
      </c>
      <c r="R1246" s="178">
        <f>S1246-Q1246</f>
        <v>0</v>
      </c>
      <c r="S1246" s="178">
        <v>230</v>
      </c>
      <c r="T1246" s="178"/>
      <c r="U1246" s="178"/>
      <c r="V1246" s="178"/>
      <c r="W1246" s="178"/>
      <c r="X1246" s="178"/>
      <c r="Y1246" s="178"/>
      <c r="Z1246" s="178">
        <v>230</v>
      </c>
      <c r="AA1246" s="178">
        <f>+Q1246</f>
        <v>230</v>
      </c>
      <c r="AB1246" s="178">
        <v>230</v>
      </c>
      <c r="AC1246" s="178"/>
      <c r="AD1246" s="178"/>
    </row>
    <row r="1247" spans="1:30" s="118" customFormat="1" ht="20.25" hidden="1" customHeight="1" x14ac:dyDescent="0.25">
      <c r="A1247" s="186" t="s">
        <v>355</v>
      </c>
      <c r="B1247" s="186"/>
      <c r="C1247" s="186"/>
      <c r="D1247" s="202" t="s">
        <v>396</v>
      </c>
      <c r="E1247" s="202" t="s">
        <v>397</v>
      </c>
      <c r="F1247" s="204">
        <f t="shared" si="857"/>
        <v>8700</v>
      </c>
      <c r="G1247" s="204">
        <f t="shared" si="858"/>
        <v>0</v>
      </c>
      <c r="H1247" s="205">
        <f t="shared" si="859"/>
        <v>13050</v>
      </c>
      <c r="I1247" s="128"/>
      <c r="J1247" s="135"/>
      <c r="K1247" s="135"/>
      <c r="L1247" s="135">
        <v>3222</v>
      </c>
      <c r="M1247" s="135"/>
      <c r="N1247" s="136"/>
      <c r="O1247" s="12" t="s">
        <v>44</v>
      </c>
      <c r="P1247" s="131" t="s">
        <v>178</v>
      </c>
      <c r="Q1247" s="137">
        <f>Q1248+Q1250</f>
        <v>4350</v>
      </c>
      <c r="R1247" s="137">
        <f t="shared" ref="R1247:AB1247" si="865">R1248+R1250</f>
        <v>0</v>
      </c>
      <c r="S1247" s="137">
        <f t="shared" si="865"/>
        <v>4350</v>
      </c>
      <c r="T1247" s="137">
        <f t="shared" si="865"/>
        <v>0</v>
      </c>
      <c r="U1247" s="137">
        <f t="shared" si="865"/>
        <v>0</v>
      </c>
      <c r="V1247" s="137">
        <f t="shared" si="865"/>
        <v>0</v>
      </c>
      <c r="W1247" s="137">
        <f t="shared" si="865"/>
        <v>0</v>
      </c>
      <c r="X1247" s="137">
        <f t="shared" si="865"/>
        <v>0</v>
      </c>
      <c r="Y1247" s="137">
        <f t="shared" si="865"/>
        <v>0</v>
      </c>
      <c r="Z1247" s="137">
        <f t="shared" si="865"/>
        <v>4350</v>
      </c>
      <c r="AA1247" s="137">
        <f t="shared" si="865"/>
        <v>4350</v>
      </c>
      <c r="AB1247" s="137">
        <f t="shared" si="865"/>
        <v>4350</v>
      </c>
      <c r="AC1247" s="137"/>
      <c r="AD1247" s="137"/>
    </row>
    <row r="1248" spans="1:30" s="118" customFormat="1" ht="20.25" hidden="1" customHeight="1" x14ac:dyDescent="0.25">
      <c r="A1248" s="187" t="s">
        <v>355</v>
      </c>
      <c r="B1248" s="187"/>
      <c r="C1248" s="187"/>
      <c r="D1248" s="187"/>
      <c r="E1248" s="202" t="s">
        <v>397</v>
      </c>
      <c r="F1248" s="204">
        <f t="shared" si="857"/>
        <v>2500</v>
      </c>
      <c r="G1248" s="204">
        <f t="shared" si="858"/>
        <v>0</v>
      </c>
      <c r="H1248" s="205">
        <f t="shared" si="859"/>
        <v>3750</v>
      </c>
      <c r="I1248" s="128"/>
      <c r="J1248" s="135"/>
      <c r="K1248" s="135"/>
      <c r="L1248" s="135"/>
      <c r="M1248" s="198">
        <v>32221</v>
      </c>
      <c r="N1248" s="199"/>
      <c r="O1248" s="200" t="s">
        <v>44</v>
      </c>
      <c r="P1248" s="199" t="s">
        <v>179</v>
      </c>
      <c r="Q1248" s="201">
        <f>Q1249</f>
        <v>1250</v>
      </c>
      <c r="R1248" s="201">
        <f t="shared" ref="R1248:AB1248" si="866">R1249</f>
        <v>0</v>
      </c>
      <c r="S1248" s="201">
        <f t="shared" si="866"/>
        <v>1250</v>
      </c>
      <c r="T1248" s="201">
        <f t="shared" si="866"/>
        <v>0</v>
      </c>
      <c r="U1248" s="201">
        <f t="shared" si="866"/>
        <v>0</v>
      </c>
      <c r="V1248" s="201">
        <f t="shared" si="866"/>
        <v>0</v>
      </c>
      <c r="W1248" s="201">
        <f t="shared" si="866"/>
        <v>0</v>
      </c>
      <c r="X1248" s="201">
        <f t="shared" si="866"/>
        <v>0</v>
      </c>
      <c r="Y1248" s="201">
        <f t="shared" si="866"/>
        <v>0</v>
      </c>
      <c r="Z1248" s="201">
        <f t="shared" si="866"/>
        <v>1250</v>
      </c>
      <c r="AA1248" s="201">
        <f t="shared" si="866"/>
        <v>1250</v>
      </c>
      <c r="AB1248" s="201">
        <f t="shared" si="866"/>
        <v>1250</v>
      </c>
      <c r="AC1248" s="201"/>
      <c r="AD1248" s="201"/>
    </row>
    <row r="1249" spans="1:30" s="118" customFormat="1" ht="20.25" hidden="1" customHeight="1" x14ac:dyDescent="0.25">
      <c r="A1249" s="186" t="s">
        <v>355</v>
      </c>
      <c r="B1249" s="186"/>
      <c r="C1249" s="186"/>
      <c r="D1249" s="186"/>
      <c r="E1249" s="186"/>
      <c r="F1249" s="204">
        <f t="shared" si="857"/>
        <v>2500</v>
      </c>
      <c r="G1249" s="204">
        <f t="shared" si="858"/>
        <v>0</v>
      </c>
      <c r="H1249" s="205">
        <f t="shared" si="859"/>
        <v>3750</v>
      </c>
      <c r="I1249" s="128"/>
      <c r="J1249" s="135"/>
      <c r="K1249" s="135"/>
      <c r="L1249" s="135"/>
      <c r="M1249" s="11"/>
      <c r="N1249" s="175">
        <v>322210</v>
      </c>
      <c r="O1249" s="176" t="s">
        <v>44</v>
      </c>
      <c r="P1249" s="177" t="s">
        <v>179</v>
      </c>
      <c r="Q1249" s="178">
        <v>1250</v>
      </c>
      <c r="R1249" s="178">
        <f>S1249-Q1249</f>
        <v>0</v>
      </c>
      <c r="S1249" s="178">
        <v>1250</v>
      </c>
      <c r="T1249" s="178"/>
      <c r="U1249" s="178"/>
      <c r="V1249" s="178"/>
      <c r="W1249" s="178"/>
      <c r="X1249" s="178"/>
      <c r="Y1249" s="178"/>
      <c r="Z1249" s="178">
        <v>1250</v>
      </c>
      <c r="AA1249" s="178">
        <f>+Q1249</f>
        <v>1250</v>
      </c>
      <c r="AB1249" s="178">
        <v>1250</v>
      </c>
      <c r="AC1249" s="178"/>
      <c r="AD1249" s="178"/>
    </row>
    <row r="1250" spans="1:30" s="118" customFormat="1" ht="20.25" hidden="1" customHeight="1" x14ac:dyDescent="0.25">
      <c r="A1250" s="187" t="s">
        <v>355</v>
      </c>
      <c r="B1250" s="187"/>
      <c r="C1250" s="187"/>
      <c r="D1250" s="187"/>
      <c r="E1250" s="202" t="s">
        <v>397</v>
      </c>
      <c r="F1250" s="204">
        <f t="shared" si="857"/>
        <v>6200</v>
      </c>
      <c r="G1250" s="204">
        <f t="shared" si="858"/>
        <v>0</v>
      </c>
      <c r="H1250" s="205">
        <f t="shared" si="859"/>
        <v>9300</v>
      </c>
      <c r="I1250" s="128"/>
      <c r="J1250" s="135"/>
      <c r="K1250" s="135"/>
      <c r="L1250" s="135"/>
      <c r="M1250" s="198">
        <v>32222</v>
      </c>
      <c r="N1250" s="199"/>
      <c r="O1250" s="200" t="s">
        <v>44</v>
      </c>
      <c r="P1250" s="199" t="s">
        <v>181</v>
      </c>
      <c r="Q1250" s="201">
        <f>Q1251</f>
        <v>3100</v>
      </c>
      <c r="R1250" s="201">
        <f t="shared" ref="R1250:AB1250" si="867">R1251</f>
        <v>0</v>
      </c>
      <c r="S1250" s="201">
        <f t="shared" si="867"/>
        <v>3100</v>
      </c>
      <c r="T1250" s="201">
        <f t="shared" si="867"/>
        <v>0</v>
      </c>
      <c r="U1250" s="201">
        <f t="shared" si="867"/>
        <v>0</v>
      </c>
      <c r="V1250" s="201">
        <f t="shared" si="867"/>
        <v>0</v>
      </c>
      <c r="W1250" s="201">
        <f t="shared" si="867"/>
        <v>0</v>
      </c>
      <c r="X1250" s="201">
        <f t="shared" si="867"/>
        <v>0</v>
      </c>
      <c r="Y1250" s="201">
        <f t="shared" si="867"/>
        <v>0</v>
      </c>
      <c r="Z1250" s="201">
        <f t="shared" si="867"/>
        <v>3100</v>
      </c>
      <c r="AA1250" s="201">
        <f t="shared" si="867"/>
        <v>3100</v>
      </c>
      <c r="AB1250" s="201">
        <f t="shared" si="867"/>
        <v>3100</v>
      </c>
      <c r="AC1250" s="201"/>
      <c r="AD1250" s="201"/>
    </row>
    <row r="1251" spans="1:30" s="118" customFormat="1" ht="20.25" hidden="1" customHeight="1" x14ac:dyDescent="0.25">
      <c r="A1251" s="186" t="s">
        <v>355</v>
      </c>
      <c r="B1251" s="186"/>
      <c r="C1251" s="186"/>
      <c r="D1251" s="186"/>
      <c r="E1251" s="186"/>
      <c r="F1251" s="204">
        <f t="shared" si="857"/>
        <v>6200</v>
      </c>
      <c r="G1251" s="204">
        <f t="shared" si="858"/>
        <v>0</v>
      </c>
      <c r="H1251" s="205">
        <f t="shared" si="859"/>
        <v>9300</v>
      </c>
      <c r="I1251" s="128"/>
      <c r="J1251" s="135"/>
      <c r="K1251" s="135"/>
      <c r="L1251" s="135"/>
      <c r="M1251" s="11"/>
      <c r="N1251" s="175">
        <v>322220</v>
      </c>
      <c r="O1251" s="176" t="s">
        <v>44</v>
      </c>
      <c r="P1251" s="177" t="s">
        <v>181</v>
      </c>
      <c r="Q1251" s="178">
        <v>3100</v>
      </c>
      <c r="R1251" s="178">
        <f>S1251-Q1251</f>
        <v>0</v>
      </c>
      <c r="S1251" s="178">
        <v>3100</v>
      </c>
      <c r="T1251" s="178"/>
      <c r="U1251" s="178"/>
      <c r="V1251" s="178"/>
      <c r="W1251" s="178"/>
      <c r="X1251" s="178"/>
      <c r="Y1251" s="178"/>
      <c r="Z1251" s="178">
        <v>3100</v>
      </c>
      <c r="AA1251" s="178">
        <f>+Q1251</f>
        <v>3100</v>
      </c>
      <c r="AB1251" s="178">
        <v>3100</v>
      </c>
      <c r="AC1251" s="178"/>
      <c r="AD1251" s="178"/>
    </row>
    <row r="1252" spans="1:30" s="118" customFormat="1" ht="20.25" hidden="1" customHeight="1" x14ac:dyDescent="0.25">
      <c r="A1252" s="186" t="s">
        <v>355</v>
      </c>
      <c r="B1252" s="186"/>
      <c r="C1252" s="186"/>
      <c r="D1252" s="202" t="s">
        <v>396</v>
      </c>
      <c r="E1252" s="202" t="s">
        <v>397</v>
      </c>
      <c r="F1252" s="204">
        <f t="shared" si="857"/>
        <v>5620</v>
      </c>
      <c r="G1252" s="204">
        <f t="shared" si="858"/>
        <v>0</v>
      </c>
      <c r="H1252" s="205">
        <f t="shared" si="859"/>
        <v>8430</v>
      </c>
      <c r="I1252" s="128"/>
      <c r="J1252" s="135"/>
      <c r="K1252" s="135"/>
      <c r="L1252" s="135">
        <v>3223</v>
      </c>
      <c r="M1252" s="135"/>
      <c r="N1252" s="136"/>
      <c r="O1252" s="12" t="s">
        <v>44</v>
      </c>
      <c r="P1252" s="131" t="s">
        <v>184</v>
      </c>
      <c r="Q1252" s="137">
        <f>Q1253+Q1256+Q1258</f>
        <v>2810</v>
      </c>
      <c r="R1252" s="137">
        <f t="shared" ref="R1252:AB1252" si="868">R1253+R1256+R1258</f>
        <v>0</v>
      </c>
      <c r="S1252" s="137">
        <f t="shared" si="868"/>
        <v>2810</v>
      </c>
      <c r="T1252" s="137">
        <f t="shared" si="868"/>
        <v>0</v>
      </c>
      <c r="U1252" s="137">
        <f t="shared" si="868"/>
        <v>0</v>
      </c>
      <c r="V1252" s="137">
        <f t="shared" si="868"/>
        <v>0</v>
      </c>
      <c r="W1252" s="137">
        <f t="shared" si="868"/>
        <v>0</v>
      </c>
      <c r="X1252" s="137">
        <f t="shared" si="868"/>
        <v>0</v>
      </c>
      <c r="Y1252" s="137">
        <f t="shared" si="868"/>
        <v>0</v>
      </c>
      <c r="Z1252" s="137">
        <f t="shared" si="868"/>
        <v>2810</v>
      </c>
      <c r="AA1252" s="137">
        <f t="shared" si="868"/>
        <v>2810</v>
      </c>
      <c r="AB1252" s="137">
        <f t="shared" si="868"/>
        <v>2810</v>
      </c>
      <c r="AC1252" s="137"/>
      <c r="AD1252" s="137"/>
    </row>
    <row r="1253" spans="1:30" s="118" customFormat="1" ht="20.25" hidden="1" customHeight="1" x14ac:dyDescent="0.25">
      <c r="A1253" s="187" t="s">
        <v>355</v>
      </c>
      <c r="B1253" s="187"/>
      <c r="C1253" s="187"/>
      <c r="D1253" s="187"/>
      <c r="E1253" s="202" t="s">
        <v>397</v>
      </c>
      <c r="F1253" s="204">
        <f t="shared" si="857"/>
        <v>3040</v>
      </c>
      <c r="G1253" s="204">
        <f t="shared" si="858"/>
        <v>0</v>
      </c>
      <c r="H1253" s="205">
        <f t="shared" si="859"/>
        <v>4560</v>
      </c>
      <c r="I1253" s="128"/>
      <c r="J1253" s="135"/>
      <c r="K1253" s="135"/>
      <c r="L1253" s="135"/>
      <c r="M1253" s="198">
        <v>32231</v>
      </c>
      <c r="N1253" s="199"/>
      <c r="O1253" s="200" t="s">
        <v>44</v>
      </c>
      <c r="P1253" s="199" t="s">
        <v>185</v>
      </c>
      <c r="Q1253" s="201">
        <f>Q1254+Q1255</f>
        <v>1520</v>
      </c>
      <c r="R1253" s="201">
        <f t="shared" ref="R1253:AB1253" si="869">R1254+R1255</f>
        <v>0</v>
      </c>
      <c r="S1253" s="201">
        <f t="shared" si="869"/>
        <v>1520</v>
      </c>
      <c r="T1253" s="201">
        <f t="shared" si="869"/>
        <v>0</v>
      </c>
      <c r="U1253" s="201">
        <f t="shared" si="869"/>
        <v>0</v>
      </c>
      <c r="V1253" s="201">
        <f t="shared" si="869"/>
        <v>0</v>
      </c>
      <c r="W1253" s="201">
        <f t="shared" si="869"/>
        <v>0</v>
      </c>
      <c r="X1253" s="201">
        <f t="shared" si="869"/>
        <v>0</v>
      </c>
      <c r="Y1253" s="201">
        <f t="shared" si="869"/>
        <v>0</v>
      </c>
      <c r="Z1253" s="201">
        <f t="shared" si="869"/>
        <v>1520</v>
      </c>
      <c r="AA1253" s="201">
        <f t="shared" si="869"/>
        <v>1520</v>
      </c>
      <c r="AB1253" s="201">
        <f t="shared" si="869"/>
        <v>1520</v>
      </c>
      <c r="AC1253" s="201"/>
      <c r="AD1253" s="201"/>
    </row>
    <row r="1254" spans="1:30" s="118" customFormat="1" ht="20.25" hidden="1" customHeight="1" x14ac:dyDescent="0.25">
      <c r="A1254" s="186" t="s">
        <v>355</v>
      </c>
      <c r="B1254" s="186"/>
      <c r="C1254" s="186"/>
      <c r="D1254" s="186"/>
      <c r="E1254" s="186"/>
      <c r="F1254" s="204">
        <f t="shared" si="857"/>
        <v>1440</v>
      </c>
      <c r="G1254" s="204">
        <f t="shared" si="858"/>
        <v>0</v>
      </c>
      <c r="H1254" s="205">
        <f t="shared" si="859"/>
        <v>2160</v>
      </c>
      <c r="I1254" s="128"/>
      <c r="J1254" s="135"/>
      <c r="K1254" s="135"/>
      <c r="L1254" s="135"/>
      <c r="M1254" s="11"/>
      <c r="N1254" s="175">
        <v>322310</v>
      </c>
      <c r="O1254" s="176" t="s">
        <v>44</v>
      </c>
      <c r="P1254" s="177" t="s">
        <v>185</v>
      </c>
      <c r="Q1254" s="178">
        <v>720</v>
      </c>
      <c r="R1254" s="178">
        <f>S1254-Q1254</f>
        <v>0</v>
      </c>
      <c r="S1254" s="178">
        <v>720</v>
      </c>
      <c r="T1254" s="178"/>
      <c r="U1254" s="178"/>
      <c r="V1254" s="178"/>
      <c r="W1254" s="178"/>
      <c r="X1254" s="178"/>
      <c r="Y1254" s="178"/>
      <c r="Z1254" s="178">
        <v>720</v>
      </c>
      <c r="AA1254" s="178">
        <f t="shared" ref="AA1254:AA1255" si="870">+Q1254</f>
        <v>720</v>
      </c>
      <c r="AB1254" s="178">
        <v>720</v>
      </c>
      <c r="AC1254" s="178"/>
      <c r="AD1254" s="178"/>
    </row>
    <row r="1255" spans="1:30" s="118" customFormat="1" ht="20.25" hidden="1" customHeight="1" x14ac:dyDescent="0.25">
      <c r="A1255" s="186" t="s">
        <v>355</v>
      </c>
      <c r="B1255" s="186"/>
      <c r="C1255" s="186"/>
      <c r="D1255" s="186"/>
      <c r="E1255" s="186"/>
      <c r="F1255" s="204">
        <f t="shared" si="857"/>
        <v>1600</v>
      </c>
      <c r="G1255" s="204">
        <f t="shared" si="858"/>
        <v>0</v>
      </c>
      <c r="H1255" s="205">
        <f t="shared" si="859"/>
        <v>2400</v>
      </c>
      <c r="I1255" s="128"/>
      <c r="J1255" s="135"/>
      <c r="K1255" s="135"/>
      <c r="L1255" s="135"/>
      <c r="M1255" s="11"/>
      <c r="N1255" s="175">
        <v>322311</v>
      </c>
      <c r="O1255" s="176" t="s">
        <v>44</v>
      </c>
      <c r="P1255" s="177" t="s">
        <v>276</v>
      </c>
      <c r="Q1255" s="178">
        <v>800</v>
      </c>
      <c r="R1255" s="178">
        <f>S1255-Q1255</f>
        <v>0</v>
      </c>
      <c r="S1255" s="178">
        <v>800</v>
      </c>
      <c r="T1255" s="178"/>
      <c r="U1255" s="178"/>
      <c r="V1255" s="178"/>
      <c r="W1255" s="178"/>
      <c r="X1255" s="178"/>
      <c r="Y1255" s="178"/>
      <c r="Z1255" s="178">
        <v>800</v>
      </c>
      <c r="AA1255" s="178">
        <f t="shared" si="870"/>
        <v>800</v>
      </c>
      <c r="AB1255" s="178">
        <v>800</v>
      </c>
      <c r="AC1255" s="178"/>
      <c r="AD1255" s="178"/>
    </row>
    <row r="1256" spans="1:30" s="118" customFormat="1" ht="20.25" hidden="1" customHeight="1" x14ac:dyDescent="0.25">
      <c r="A1256" s="187" t="s">
        <v>355</v>
      </c>
      <c r="B1256" s="187"/>
      <c r="C1256" s="187"/>
      <c r="D1256" s="187"/>
      <c r="E1256" s="202" t="s">
        <v>397</v>
      </c>
      <c r="F1256" s="204">
        <f t="shared" si="857"/>
        <v>1240</v>
      </c>
      <c r="G1256" s="204">
        <f t="shared" si="858"/>
        <v>0</v>
      </c>
      <c r="H1256" s="205">
        <f t="shared" si="859"/>
        <v>1860</v>
      </c>
      <c r="I1256" s="128"/>
      <c r="J1256" s="135"/>
      <c r="K1256" s="135"/>
      <c r="L1256" s="135"/>
      <c r="M1256" s="198">
        <v>32233</v>
      </c>
      <c r="N1256" s="199"/>
      <c r="O1256" s="200" t="s">
        <v>44</v>
      </c>
      <c r="P1256" s="199" t="s">
        <v>187</v>
      </c>
      <c r="Q1256" s="201">
        <f>Q1257</f>
        <v>620</v>
      </c>
      <c r="R1256" s="201">
        <f t="shared" ref="R1256:AB1256" si="871">R1257</f>
        <v>0</v>
      </c>
      <c r="S1256" s="201">
        <f t="shared" si="871"/>
        <v>620</v>
      </c>
      <c r="T1256" s="201">
        <f t="shared" si="871"/>
        <v>0</v>
      </c>
      <c r="U1256" s="201">
        <f t="shared" si="871"/>
        <v>0</v>
      </c>
      <c r="V1256" s="201">
        <f t="shared" si="871"/>
        <v>0</v>
      </c>
      <c r="W1256" s="201">
        <f t="shared" si="871"/>
        <v>0</v>
      </c>
      <c r="X1256" s="201">
        <f t="shared" si="871"/>
        <v>0</v>
      </c>
      <c r="Y1256" s="201">
        <f t="shared" si="871"/>
        <v>0</v>
      </c>
      <c r="Z1256" s="201">
        <f t="shared" si="871"/>
        <v>620</v>
      </c>
      <c r="AA1256" s="201">
        <f t="shared" si="871"/>
        <v>620</v>
      </c>
      <c r="AB1256" s="201">
        <f t="shared" si="871"/>
        <v>620</v>
      </c>
      <c r="AC1256" s="201"/>
      <c r="AD1256" s="201"/>
    </row>
    <row r="1257" spans="1:30" s="118" customFormat="1" ht="20.25" hidden="1" customHeight="1" x14ac:dyDescent="0.25">
      <c r="A1257" s="186" t="s">
        <v>355</v>
      </c>
      <c r="B1257" s="186"/>
      <c r="C1257" s="186"/>
      <c r="D1257" s="186"/>
      <c r="E1257" s="186"/>
      <c r="F1257" s="204">
        <f t="shared" si="857"/>
        <v>1240</v>
      </c>
      <c r="G1257" s="204">
        <f t="shared" si="858"/>
        <v>0</v>
      </c>
      <c r="H1257" s="205">
        <f t="shared" si="859"/>
        <v>1860</v>
      </c>
      <c r="I1257" s="128"/>
      <c r="J1257" s="135"/>
      <c r="K1257" s="135"/>
      <c r="L1257" s="135"/>
      <c r="M1257" s="11"/>
      <c r="N1257" s="175">
        <v>322330</v>
      </c>
      <c r="O1257" s="176" t="s">
        <v>44</v>
      </c>
      <c r="P1257" s="177" t="s">
        <v>187</v>
      </c>
      <c r="Q1257" s="178">
        <v>620</v>
      </c>
      <c r="R1257" s="178">
        <f>S1257-Q1257</f>
        <v>0</v>
      </c>
      <c r="S1257" s="178">
        <v>620</v>
      </c>
      <c r="T1257" s="178"/>
      <c r="U1257" s="178"/>
      <c r="V1257" s="178"/>
      <c r="W1257" s="178"/>
      <c r="X1257" s="178"/>
      <c r="Y1257" s="178"/>
      <c r="Z1257" s="178">
        <v>620</v>
      </c>
      <c r="AA1257" s="178">
        <f>+Q1257</f>
        <v>620</v>
      </c>
      <c r="AB1257" s="178">
        <v>620</v>
      </c>
      <c r="AC1257" s="178"/>
      <c r="AD1257" s="178"/>
    </row>
    <row r="1258" spans="1:30" s="118" customFormat="1" ht="20.25" hidden="1" customHeight="1" x14ac:dyDescent="0.25">
      <c r="A1258" s="187" t="s">
        <v>355</v>
      </c>
      <c r="B1258" s="187"/>
      <c r="C1258" s="187"/>
      <c r="D1258" s="187"/>
      <c r="E1258" s="202" t="s">
        <v>397</v>
      </c>
      <c r="F1258" s="204">
        <f t="shared" si="857"/>
        <v>1340</v>
      </c>
      <c r="G1258" s="204">
        <f t="shared" si="858"/>
        <v>0</v>
      </c>
      <c r="H1258" s="205">
        <f t="shared" si="859"/>
        <v>2010</v>
      </c>
      <c r="I1258" s="128"/>
      <c r="J1258" s="135"/>
      <c r="K1258" s="135"/>
      <c r="L1258" s="135"/>
      <c r="M1258" s="198">
        <v>32234</v>
      </c>
      <c r="N1258" s="199"/>
      <c r="O1258" s="200" t="s">
        <v>44</v>
      </c>
      <c r="P1258" s="199" t="s">
        <v>188</v>
      </c>
      <c r="Q1258" s="201">
        <f>Q1259</f>
        <v>670</v>
      </c>
      <c r="R1258" s="201">
        <f t="shared" ref="R1258:AB1258" si="872">R1259</f>
        <v>0</v>
      </c>
      <c r="S1258" s="201">
        <f t="shared" si="872"/>
        <v>670</v>
      </c>
      <c r="T1258" s="201">
        <f t="shared" si="872"/>
        <v>0</v>
      </c>
      <c r="U1258" s="201">
        <f t="shared" si="872"/>
        <v>0</v>
      </c>
      <c r="V1258" s="201">
        <f t="shared" si="872"/>
        <v>0</v>
      </c>
      <c r="W1258" s="201">
        <f t="shared" si="872"/>
        <v>0</v>
      </c>
      <c r="X1258" s="201">
        <f t="shared" si="872"/>
        <v>0</v>
      </c>
      <c r="Y1258" s="201">
        <f t="shared" si="872"/>
        <v>0</v>
      </c>
      <c r="Z1258" s="201">
        <f t="shared" si="872"/>
        <v>670</v>
      </c>
      <c r="AA1258" s="201">
        <f t="shared" si="872"/>
        <v>670</v>
      </c>
      <c r="AB1258" s="201">
        <f t="shared" si="872"/>
        <v>670</v>
      </c>
      <c r="AC1258" s="201"/>
      <c r="AD1258" s="201"/>
    </row>
    <row r="1259" spans="1:30" s="118" customFormat="1" ht="20.25" hidden="1" customHeight="1" x14ac:dyDescent="0.25">
      <c r="A1259" s="186" t="s">
        <v>355</v>
      </c>
      <c r="B1259" s="186"/>
      <c r="C1259" s="186"/>
      <c r="D1259" s="186"/>
      <c r="E1259" s="186"/>
      <c r="F1259" s="204">
        <f t="shared" si="857"/>
        <v>1340</v>
      </c>
      <c r="G1259" s="204">
        <f t="shared" si="858"/>
        <v>0</v>
      </c>
      <c r="H1259" s="205">
        <f t="shared" si="859"/>
        <v>2010</v>
      </c>
      <c r="I1259" s="128"/>
      <c r="J1259" s="135"/>
      <c r="K1259" s="135"/>
      <c r="L1259" s="135"/>
      <c r="M1259" s="11"/>
      <c r="N1259" s="175">
        <v>322340</v>
      </c>
      <c r="O1259" s="176" t="s">
        <v>44</v>
      </c>
      <c r="P1259" s="177" t="s">
        <v>188</v>
      </c>
      <c r="Q1259" s="178">
        <v>670</v>
      </c>
      <c r="R1259" s="178">
        <f>S1259-Q1259</f>
        <v>0</v>
      </c>
      <c r="S1259" s="178">
        <v>670</v>
      </c>
      <c r="T1259" s="178"/>
      <c r="U1259" s="178"/>
      <c r="V1259" s="178"/>
      <c r="W1259" s="178"/>
      <c r="X1259" s="178"/>
      <c r="Y1259" s="178"/>
      <c r="Z1259" s="178">
        <v>670</v>
      </c>
      <c r="AA1259" s="178">
        <f>+Q1259</f>
        <v>670</v>
      </c>
      <c r="AB1259" s="178">
        <v>670</v>
      </c>
      <c r="AC1259" s="178"/>
      <c r="AD1259" s="178"/>
    </row>
    <row r="1260" spans="1:30" s="218" customFormat="1" ht="20.25" hidden="1" customHeight="1" x14ac:dyDescent="0.25">
      <c r="A1260" s="192" t="s">
        <v>355</v>
      </c>
      <c r="B1260" s="192"/>
      <c r="C1260" s="219" t="s">
        <v>393</v>
      </c>
      <c r="D1260" s="219" t="s">
        <v>396</v>
      </c>
      <c r="E1260" s="219" t="s">
        <v>397</v>
      </c>
      <c r="F1260" s="211">
        <f t="shared" si="857"/>
        <v>25760</v>
      </c>
      <c r="G1260" s="211">
        <f t="shared" si="858"/>
        <v>0</v>
      </c>
      <c r="H1260" s="212">
        <f t="shared" si="859"/>
        <v>38840</v>
      </c>
      <c r="I1260" s="213"/>
      <c r="J1260" s="214"/>
      <c r="K1260" s="214">
        <v>323</v>
      </c>
      <c r="L1260" s="214"/>
      <c r="M1260" s="214"/>
      <c r="N1260" s="215"/>
      <c r="O1260" s="220" t="s">
        <v>44</v>
      </c>
      <c r="P1260" s="216" t="s">
        <v>196</v>
      </c>
      <c r="Q1260" s="217">
        <f>Q1261+Q1270+Q1278+Q1283+Q1286+Q1275</f>
        <v>12880</v>
      </c>
      <c r="R1260" s="217">
        <f t="shared" ref="R1260:AB1260" si="873">R1261+R1270+R1278+R1283+R1286</f>
        <v>0</v>
      </c>
      <c r="S1260" s="217">
        <f t="shared" si="873"/>
        <v>12880</v>
      </c>
      <c r="T1260" s="217">
        <f t="shared" si="873"/>
        <v>0</v>
      </c>
      <c r="U1260" s="217">
        <f t="shared" si="873"/>
        <v>0</v>
      </c>
      <c r="V1260" s="217">
        <f t="shared" si="873"/>
        <v>0</v>
      </c>
      <c r="W1260" s="217">
        <f t="shared" si="873"/>
        <v>0</v>
      </c>
      <c r="X1260" s="217">
        <f t="shared" si="873"/>
        <v>0</v>
      </c>
      <c r="Y1260" s="217">
        <f t="shared" si="873"/>
        <v>0</v>
      </c>
      <c r="Z1260" s="217">
        <f t="shared" si="873"/>
        <v>12880</v>
      </c>
      <c r="AA1260" s="217">
        <f t="shared" si="873"/>
        <v>12980</v>
      </c>
      <c r="AB1260" s="217">
        <f t="shared" si="873"/>
        <v>12980</v>
      </c>
      <c r="AC1260" s="217"/>
      <c r="AD1260" s="217"/>
    </row>
    <row r="1261" spans="1:30" s="118" customFormat="1" ht="20.25" hidden="1" customHeight="1" x14ac:dyDescent="0.25">
      <c r="A1261" s="186" t="s">
        <v>355</v>
      </c>
      <c r="B1261" s="186"/>
      <c r="C1261" s="186"/>
      <c r="D1261" s="202" t="s">
        <v>396</v>
      </c>
      <c r="E1261" s="202" t="s">
        <v>397</v>
      </c>
      <c r="F1261" s="204">
        <f t="shared" si="857"/>
        <v>1920</v>
      </c>
      <c r="G1261" s="204">
        <f t="shared" si="858"/>
        <v>0</v>
      </c>
      <c r="H1261" s="205">
        <f t="shared" si="859"/>
        <v>2880</v>
      </c>
      <c r="I1261" s="128"/>
      <c r="J1261" s="135"/>
      <c r="K1261" s="135"/>
      <c r="L1261" s="135">
        <v>3231</v>
      </c>
      <c r="M1261" s="135"/>
      <c r="N1261" s="136"/>
      <c r="O1261" s="12" t="s">
        <v>44</v>
      </c>
      <c r="P1261" s="131" t="s">
        <v>197</v>
      </c>
      <c r="Q1261" s="137">
        <f>Q1262+Q1266+Q1264+Q1268</f>
        <v>960</v>
      </c>
      <c r="R1261" s="137">
        <f t="shared" ref="R1261:AB1261" si="874">R1262+R1266+R1264+R1268</f>
        <v>0</v>
      </c>
      <c r="S1261" s="137">
        <f t="shared" si="874"/>
        <v>960</v>
      </c>
      <c r="T1261" s="137">
        <f t="shared" si="874"/>
        <v>0</v>
      </c>
      <c r="U1261" s="137">
        <f t="shared" si="874"/>
        <v>0</v>
      </c>
      <c r="V1261" s="137">
        <f t="shared" si="874"/>
        <v>0</v>
      </c>
      <c r="W1261" s="137">
        <f t="shared" si="874"/>
        <v>0</v>
      </c>
      <c r="X1261" s="137">
        <f t="shared" si="874"/>
        <v>0</v>
      </c>
      <c r="Y1261" s="137">
        <f t="shared" si="874"/>
        <v>0</v>
      </c>
      <c r="Z1261" s="137">
        <f t="shared" si="874"/>
        <v>960</v>
      </c>
      <c r="AA1261" s="137">
        <f t="shared" si="874"/>
        <v>960</v>
      </c>
      <c r="AB1261" s="137">
        <f t="shared" si="874"/>
        <v>960</v>
      </c>
      <c r="AC1261" s="137"/>
      <c r="AD1261" s="137"/>
    </row>
    <row r="1262" spans="1:30" s="118" customFormat="1" ht="20.25" hidden="1" customHeight="1" x14ac:dyDescent="0.25">
      <c r="A1262" s="187" t="s">
        <v>355</v>
      </c>
      <c r="B1262" s="187"/>
      <c r="C1262" s="187"/>
      <c r="D1262" s="187"/>
      <c r="E1262" s="202" t="s">
        <v>397</v>
      </c>
      <c r="F1262" s="204">
        <f t="shared" si="857"/>
        <v>440</v>
      </c>
      <c r="G1262" s="204">
        <f t="shared" si="858"/>
        <v>0</v>
      </c>
      <c r="H1262" s="205">
        <f t="shared" si="859"/>
        <v>660</v>
      </c>
      <c r="I1262" s="128"/>
      <c r="J1262" s="135"/>
      <c r="K1262" s="135"/>
      <c r="L1262" s="135"/>
      <c r="M1262" s="198">
        <v>32311</v>
      </c>
      <c r="N1262" s="199"/>
      <c r="O1262" s="200" t="s">
        <v>44</v>
      </c>
      <c r="P1262" s="199" t="s">
        <v>198</v>
      </c>
      <c r="Q1262" s="201">
        <f t="shared" ref="Q1262:AB1262" si="875">Q1263</f>
        <v>220</v>
      </c>
      <c r="R1262" s="201">
        <f t="shared" si="875"/>
        <v>0</v>
      </c>
      <c r="S1262" s="201">
        <f t="shared" si="875"/>
        <v>220</v>
      </c>
      <c r="T1262" s="201">
        <f t="shared" si="875"/>
        <v>0</v>
      </c>
      <c r="U1262" s="201">
        <f t="shared" si="875"/>
        <v>0</v>
      </c>
      <c r="V1262" s="201">
        <f t="shared" si="875"/>
        <v>0</v>
      </c>
      <c r="W1262" s="201">
        <f t="shared" si="875"/>
        <v>0</v>
      </c>
      <c r="X1262" s="201">
        <f t="shared" si="875"/>
        <v>0</v>
      </c>
      <c r="Y1262" s="201">
        <f t="shared" si="875"/>
        <v>0</v>
      </c>
      <c r="Z1262" s="201">
        <f t="shared" si="875"/>
        <v>220</v>
      </c>
      <c r="AA1262" s="201">
        <f t="shared" si="875"/>
        <v>220</v>
      </c>
      <c r="AB1262" s="201">
        <f t="shared" si="875"/>
        <v>220</v>
      </c>
      <c r="AC1262" s="201"/>
      <c r="AD1262" s="201"/>
    </row>
    <row r="1263" spans="1:30" s="118" customFormat="1" ht="20.25" hidden="1" customHeight="1" x14ac:dyDescent="0.25">
      <c r="A1263" s="186" t="s">
        <v>355</v>
      </c>
      <c r="B1263" s="186"/>
      <c r="C1263" s="186"/>
      <c r="D1263" s="186"/>
      <c r="E1263" s="186"/>
      <c r="F1263" s="204">
        <f t="shared" si="857"/>
        <v>440</v>
      </c>
      <c r="G1263" s="204">
        <f t="shared" si="858"/>
        <v>0</v>
      </c>
      <c r="H1263" s="205">
        <f t="shared" si="859"/>
        <v>660</v>
      </c>
      <c r="I1263" s="128"/>
      <c r="J1263" s="135"/>
      <c r="K1263" s="135"/>
      <c r="L1263" s="135"/>
      <c r="M1263" s="11"/>
      <c r="N1263" s="175">
        <v>323110</v>
      </c>
      <c r="O1263" s="176" t="s">
        <v>44</v>
      </c>
      <c r="P1263" s="177" t="s">
        <v>198</v>
      </c>
      <c r="Q1263" s="178">
        <v>220</v>
      </c>
      <c r="R1263" s="178">
        <f>S1263-Q1263</f>
        <v>0</v>
      </c>
      <c r="S1263" s="178">
        <v>220</v>
      </c>
      <c r="T1263" s="178"/>
      <c r="U1263" s="178"/>
      <c r="V1263" s="178"/>
      <c r="W1263" s="178"/>
      <c r="X1263" s="178"/>
      <c r="Y1263" s="178"/>
      <c r="Z1263" s="178">
        <v>220</v>
      </c>
      <c r="AA1263" s="178">
        <f>+Q1263</f>
        <v>220</v>
      </c>
      <c r="AB1263" s="178">
        <v>220</v>
      </c>
      <c r="AC1263" s="178"/>
      <c r="AD1263" s="178"/>
    </row>
    <row r="1264" spans="1:30" s="118" customFormat="1" ht="20.25" hidden="1" customHeight="1" x14ac:dyDescent="0.25">
      <c r="A1264" s="187" t="s">
        <v>355</v>
      </c>
      <c r="B1264" s="187"/>
      <c r="C1264" s="187"/>
      <c r="D1264" s="187"/>
      <c r="E1264" s="202" t="s">
        <v>397</v>
      </c>
      <c r="F1264" s="204">
        <f t="shared" si="857"/>
        <v>0</v>
      </c>
      <c r="G1264" s="204">
        <f t="shared" si="858"/>
        <v>0</v>
      </c>
      <c r="H1264" s="205">
        <f t="shared" si="859"/>
        <v>0</v>
      </c>
      <c r="I1264" s="128"/>
      <c r="J1264" s="135"/>
      <c r="K1264" s="135"/>
      <c r="L1264" s="135"/>
      <c r="M1264" s="198">
        <v>32312</v>
      </c>
      <c r="N1264" s="199"/>
      <c r="O1264" s="200" t="s">
        <v>44</v>
      </c>
      <c r="P1264" s="199" t="s">
        <v>199</v>
      </c>
      <c r="Q1264" s="201">
        <f>+Q1265</f>
        <v>0</v>
      </c>
      <c r="R1264" s="201">
        <f t="shared" ref="R1264:AB1264" si="876">+R1265</f>
        <v>0</v>
      </c>
      <c r="S1264" s="201">
        <f t="shared" si="876"/>
        <v>0</v>
      </c>
      <c r="T1264" s="201">
        <f t="shared" si="876"/>
        <v>0</v>
      </c>
      <c r="U1264" s="201">
        <f t="shared" si="876"/>
        <v>0</v>
      </c>
      <c r="V1264" s="201">
        <f t="shared" si="876"/>
        <v>0</v>
      </c>
      <c r="W1264" s="201">
        <f t="shared" si="876"/>
        <v>0</v>
      </c>
      <c r="X1264" s="201">
        <f t="shared" si="876"/>
        <v>0</v>
      </c>
      <c r="Y1264" s="201">
        <f t="shared" si="876"/>
        <v>0</v>
      </c>
      <c r="Z1264" s="201">
        <f t="shared" si="876"/>
        <v>0</v>
      </c>
      <c r="AA1264" s="201">
        <f t="shared" si="876"/>
        <v>0</v>
      </c>
      <c r="AB1264" s="201">
        <f t="shared" si="876"/>
        <v>0</v>
      </c>
      <c r="AC1264" s="201"/>
      <c r="AD1264" s="201"/>
    </row>
    <row r="1265" spans="1:30" s="118" customFormat="1" ht="20.25" hidden="1" customHeight="1" x14ac:dyDescent="0.25">
      <c r="A1265" s="186" t="s">
        <v>355</v>
      </c>
      <c r="B1265" s="186"/>
      <c r="C1265" s="186"/>
      <c r="D1265" s="186"/>
      <c r="E1265" s="186"/>
      <c r="F1265" s="204">
        <f t="shared" si="857"/>
        <v>0</v>
      </c>
      <c r="G1265" s="204">
        <f t="shared" si="858"/>
        <v>0</v>
      </c>
      <c r="H1265" s="205">
        <f t="shared" si="859"/>
        <v>0</v>
      </c>
      <c r="I1265" s="128"/>
      <c r="J1265" s="135"/>
      <c r="K1265" s="135"/>
      <c r="L1265" s="135"/>
      <c r="M1265" s="11"/>
      <c r="N1265" s="175">
        <v>323120</v>
      </c>
      <c r="O1265" s="176" t="s">
        <v>44</v>
      </c>
      <c r="P1265" s="177" t="s">
        <v>199</v>
      </c>
      <c r="Q1265" s="178"/>
      <c r="R1265" s="178"/>
      <c r="S1265" s="178"/>
      <c r="T1265" s="178"/>
      <c r="U1265" s="178"/>
      <c r="V1265" s="178"/>
      <c r="W1265" s="178"/>
      <c r="X1265" s="178"/>
      <c r="Y1265" s="178"/>
      <c r="Z1265" s="178"/>
      <c r="AA1265" s="178">
        <f>+Q1265</f>
        <v>0</v>
      </c>
      <c r="AB1265" s="178"/>
      <c r="AC1265" s="178"/>
      <c r="AD1265" s="178"/>
    </row>
    <row r="1266" spans="1:30" s="118" customFormat="1" ht="20.25" hidden="1" customHeight="1" x14ac:dyDescent="0.25">
      <c r="A1266" s="187" t="s">
        <v>355</v>
      </c>
      <c r="B1266" s="187"/>
      <c r="C1266" s="187"/>
      <c r="D1266" s="187"/>
      <c r="E1266" s="202" t="s">
        <v>397</v>
      </c>
      <c r="F1266" s="204">
        <f t="shared" si="857"/>
        <v>1480</v>
      </c>
      <c r="G1266" s="204">
        <f t="shared" si="858"/>
        <v>0</v>
      </c>
      <c r="H1266" s="205">
        <f t="shared" si="859"/>
        <v>2220</v>
      </c>
      <c r="I1266" s="128"/>
      <c r="J1266" s="135"/>
      <c r="K1266" s="135"/>
      <c r="L1266" s="135"/>
      <c r="M1266" s="198">
        <v>32313</v>
      </c>
      <c r="N1266" s="199"/>
      <c r="O1266" s="200" t="s">
        <v>44</v>
      </c>
      <c r="P1266" s="199" t="s">
        <v>200</v>
      </c>
      <c r="Q1266" s="201">
        <f t="shared" ref="Q1266:AB1266" si="877">Q1267</f>
        <v>740</v>
      </c>
      <c r="R1266" s="201">
        <f t="shared" si="877"/>
        <v>0</v>
      </c>
      <c r="S1266" s="201">
        <f t="shared" si="877"/>
        <v>740</v>
      </c>
      <c r="T1266" s="201">
        <f t="shared" si="877"/>
        <v>0</v>
      </c>
      <c r="U1266" s="201">
        <f t="shared" si="877"/>
        <v>0</v>
      </c>
      <c r="V1266" s="201">
        <f t="shared" si="877"/>
        <v>0</v>
      </c>
      <c r="W1266" s="201">
        <f t="shared" si="877"/>
        <v>0</v>
      </c>
      <c r="X1266" s="201">
        <f t="shared" si="877"/>
        <v>0</v>
      </c>
      <c r="Y1266" s="201">
        <f t="shared" si="877"/>
        <v>0</v>
      </c>
      <c r="Z1266" s="201">
        <f t="shared" si="877"/>
        <v>740</v>
      </c>
      <c r="AA1266" s="201">
        <f t="shared" si="877"/>
        <v>740</v>
      </c>
      <c r="AB1266" s="201">
        <f t="shared" si="877"/>
        <v>740</v>
      </c>
      <c r="AC1266" s="201"/>
      <c r="AD1266" s="201"/>
    </row>
    <row r="1267" spans="1:30" s="118" customFormat="1" ht="20.25" hidden="1" customHeight="1" x14ac:dyDescent="0.25">
      <c r="A1267" s="186" t="s">
        <v>355</v>
      </c>
      <c r="B1267" s="186"/>
      <c r="C1267" s="186"/>
      <c r="D1267" s="186"/>
      <c r="E1267" s="186"/>
      <c r="F1267" s="204">
        <f t="shared" si="857"/>
        <v>1480</v>
      </c>
      <c r="G1267" s="204">
        <f t="shared" si="858"/>
        <v>0</v>
      </c>
      <c r="H1267" s="205">
        <f t="shared" si="859"/>
        <v>2220</v>
      </c>
      <c r="I1267" s="128"/>
      <c r="J1267" s="135"/>
      <c r="K1267" s="135"/>
      <c r="L1267" s="135"/>
      <c r="M1267" s="11"/>
      <c r="N1267" s="175">
        <v>323130</v>
      </c>
      <c r="O1267" s="176" t="s">
        <v>44</v>
      </c>
      <c r="P1267" s="177" t="s">
        <v>200</v>
      </c>
      <c r="Q1267" s="178">
        <v>740</v>
      </c>
      <c r="R1267" s="178">
        <f>S1267-Q1267</f>
        <v>0</v>
      </c>
      <c r="S1267" s="178">
        <v>740</v>
      </c>
      <c r="T1267" s="178"/>
      <c r="U1267" s="178"/>
      <c r="V1267" s="178"/>
      <c r="W1267" s="178"/>
      <c r="X1267" s="178"/>
      <c r="Y1267" s="178"/>
      <c r="Z1267" s="178">
        <v>740</v>
      </c>
      <c r="AA1267" s="178">
        <f>+Q1267</f>
        <v>740</v>
      </c>
      <c r="AB1267" s="178">
        <v>740</v>
      </c>
      <c r="AC1267" s="178"/>
      <c r="AD1267" s="178"/>
    </row>
    <row r="1268" spans="1:30" s="118" customFormat="1" ht="20.25" hidden="1" customHeight="1" x14ac:dyDescent="0.25">
      <c r="A1268" s="187" t="s">
        <v>355</v>
      </c>
      <c r="B1268" s="187"/>
      <c r="C1268" s="187"/>
      <c r="D1268" s="187"/>
      <c r="E1268" s="202" t="s">
        <v>397</v>
      </c>
      <c r="F1268" s="204">
        <f t="shared" si="857"/>
        <v>0</v>
      </c>
      <c r="G1268" s="204">
        <f t="shared" si="858"/>
        <v>0</v>
      </c>
      <c r="H1268" s="205">
        <f t="shared" si="859"/>
        <v>0</v>
      </c>
      <c r="I1268" s="128"/>
      <c r="J1268" s="135"/>
      <c r="K1268" s="135"/>
      <c r="L1268" s="135"/>
      <c r="M1268" s="198">
        <v>32319</v>
      </c>
      <c r="N1268" s="199"/>
      <c r="O1268" s="200" t="s">
        <v>44</v>
      </c>
      <c r="P1268" s="199" t="s">
        <v>201</v>
      </c>
      <c r="Q1268" s="201">
        <f>+Q1269</f>
        <v>0</v>
      </c>
      <c r="R1268" s="201">
        <f t="shared" ref="R1268:AB1268" si="878">+R1269</f>
        <v>0</v>
      </c>
      <c r="S1268" s="201">
        <f t="shared" si="878"/>
        <v>0</v>
      </c>
      <c r="T1268" s="201">
        <f t="shared" si="878"/>
        <v>0</v>
      </c>
      <c r="U1268" s="201">
        <f t="shared" si="878"/>
        <v>0</v>
      </c>
      <c r="V1268" s="201">
        <f t="shared" si="878"/>
        <v>0</v>
      </c>
      <c r="W1268" s="201">
        <f t="shared" si="878"/>
        <v>0</v>
      </c>
      <c r="X1268" s="201">
        <f t="shared" si="878"/>
        <v>0</v>
      </c>
      <c r="Y1268" s="201">
        <f t="shared" si="878"/>
        <v>0</v>
      </c>
      <c r="Z1268" s="201">
        <f t="shared" si="878"/>
        <v>0</v>
      </c>
      <c r="AA1268" s="201">
        <f t="shared" si="878"/>
        <v>0</v>
      </c>
      <c r="AB1268" s="201">
        <f t="shared" si="878"/>
        <v>0</v>
      </c>
      <c r="AC1268" s="201"/>
      <c r="AD1268" s="201"/>
    </row>
    <row r="1269" spans="1:30" s="118" customFormat="1" ht="20.25" hidden="1" customHeight="1" x14ac:dyDescent="0.25">
      <c r="A1269" s="186" t="s">
        <v>355</v>
      </c>
      <c r="B1269" s="186"/>
      <c r="C1269" s="186"/>
      <c r="D1269" s="186"/>
      <c r="E1269" s="186"/>
      <c r="F1269" s="204">
        <f t="shared" si="857"/>
        <v>0</v>
      </c>
      <c r="G1269" s="204">
        <f t="shared" si="858"/>
        <v>0</v>
      </c>
      <c r="H1269" s="205">
        <f t="shared" si="859"/>
        <v>0</v>
      </c>
      <c r="I1269" s="128"/>
      <c r="J1269" s="135"/>
      <c r="K1269" s="135"/>
      <c r="L1269" s="135"/>
      <c r="M1269" s="11"/>
      <c r="N1269" s="175">
        <v>323190</v>
      </c>
      <c r="O1269" s="176" t="s">
        <v>44</v>
      </c>
      <c r="P1269" s="177" t="s">
        <v>201</v>
      </c>
      <c r="Q1269" s="178"/>
      <c r="R1269" s="178"/>
      <c r="S1269" s="178"/>
      <c r="T1269" s="178"/>
      <c r="U1269" s="178"/>
      <c r="V1269" s="178"/>
      <c r="W1269" s="178"/>
      <c r="X1269" s="178"/>
      <c r="Y1269" s="178"/>
      <c r="Z1269" s="178"/>
      <c r="AA1269" s="178">
        <f>+Q1269</f>
        <v>0</v>
      </c>
      <c r="AB1269" s="178"/>
      <c r="AC1269" s="178"/>
      <c r="AD1269" s="178"/>
    </row>
    <row r="1270" spans="1:30" s="118" customFormat="1" ht="20.25" hidden="1" customHeight="1" x14ac:dyDescent="0.25">
      <c r="A1270" s="186" t="s">
        <v>355</v>
      </c>
      <c r="B1270" s="186"/>
      <c r="C1270" s="186"/>
      <c r="D1270" s="202" t="s">
        <v>396</v>
      </c>
      <c r="E1270" s="202" t="s">
        <v>397</v>
      </c>
      <c r="F1270" s="204">
        <f t="shared" si="857"/>
        <v>4860</v>
      </c>
      <c r="G1270" s="204">
        <f t="shared" si="858"/>
        <v>0</v>
      </c>
      <c r="H1270" s="205">
        <f t="shared" si="859"/>
        <v>7290</v>
      </c>
      <c r="I1270" s="128"/>
      <c r="J1270" s="135"/>
      <c r="K1270" s="135"/>
      <c r="L1270" s="135">
        <v>3232</v>
      </c>
      <c r="M1270" s="135"/>
      <c r="N1270" s="136"/>
      <c r="O1270" s="12" t="s">
        <v>44</v>
      </c>
      <c r="P1270" s="131" t="s">
        <v>203</v>
      </c>
      <c r="Q1270" s="137">
        <f t="shared" ref="Q1270" si="879">Q1271+Q1273</f>
        <v>2430</v>
      </c>
      <c r="R1270" s="137">
        <f t="shared" ref="R1270:AB1270" si="880">R1271+R1273</f>
        <v>0</v>
      </c>
      <c r="S1270" s="137">
        <f t="shared" si="880"/>
        <v>2430</v>
      </c>
      <c r="T1270" s="137">
        <f t="shared" si="880"/>
        <v>0</v>
      </c>
      <c r="U1270" s="137">
        <f t="shared" si="880"/>
        <v>0</v>
      </c>
      <c r="V1270" s="137">
        <f t="shared" si="880"/>
        <v>0</v>
      </c>
      <c r="W1270" s="137">
        <f t="shared" si="880"/>
        <v>0</v>
      </c>
      <c r="X1270" s="137">
        <f t="shared" si="880"/>
        <v>0</v>
      </c>
      <c r="Y1270" s="137">
        <f t="shared" si="880"/>
        <v>0</v>
      </c>
      <c r="Z1270" s="137">
        <f t="shared" si="880"/>
        <v>2430</v>
      </c>
      <c r="AA1270" s="137">
        <f t="shared" si="880"/>
        <v>2430</v>
      </c>
      <c r="AB1270" s="137">
        <f t="shared" si="880"/>
        <v>2430</v>
      </c>
      <c r="AC1270" s="137"/>
      <c r="AD1270" s="137"/>
    </row>
    <row r="1271" spans="1:30" s="118" customFormat="1" ht="20.25" hidden="1" customHeight="1" x14ac:dyDescent="0.25">
      <c r="A1271" s="187" t="s">
        <v>355</v>
      </c>
      <c r="B1271" s="187"/>
      <c r="C1271" s="187"/>
      <c r="D1271" s="187"/>
      <c r="E1271" s="202" t="s">
        <v>397</v>
      </c>
      <c r="F1271" s="204">
        <f t="shared" si="857"/>
        <v>4500</v>
      </c>
      <c r="G1271" s="204">
        <f t="shared" si="858"/>
        <v>0</v>
      </c>
      <c r="H1271" s="205">
        <f t="shared" si="859"/>
        <v>6750</v>
      </c>
      <c r="I1271" s="128"/>
      <c r="J1271" s="135"/>
      <c r="K1271" s="135"/>
      <c r="L1271" s="135"/>
      <c r="M1271" s="198">
        <v>32322</v>
      </c>
      <c r="N1271" s="199"/>
      <c r="O1271" s="200" t="s">
        <v>44</v>
      </c>
      <c r="P1271" s="199" t="s">
        <v>204</v>
      </c>
      <c r="Q1271" s="201">
        <f t="shared" ref="Q1271:AB1271" si="881">Q1272</f>
        <v>2250</v>
      </c>
      <c r="R1271" s="201">
        <f t="shared" si="881"/>
        <v>0</v>
      </c>
      <c r="S1271" s="201">
        <f t="shared" si="881"/>
        <v>2250</v>
      </c>
      <c r="T1271" s="201">
        <f t="shared" si="881"/>
        <v>0</v>
      </c>
      <c r="U1271" s="201">
        <f t="shared" si="881"/>
        <v>0</v>
      </c>
      <c r="V1271" s="201">
        <f t="shared" si="881"/>
        <v>0</v>
      </c>
      <c r="W1271" s="201">
        <f t="shared" si="881"/>
        <v>0</v>
      </c>
      <c r="X1271" s="201">
        <f t="shared" si="881"/>
        <v>0</v>
      </c>
      <c r="Y1271" s="201">
        <f t="shared" si="881"/>
        <v>0</v>
      </c>
      <c r="Z1271" s="201">
        <f t="shared" si="881"/>
        <v>2250</v>
      </c>
      <c r="AA1271" s="201">
        <f t="shared" si="881"/>
        <v>2250</v>
      </c>
      <c r="AB1271" s="201">
        <f t="shared" si="881"/>
        <v>2250</v>
      </c>
      <c r="AC1271" s="201"/>
      <c r="AD1271" s="201"/>
    </row>
    <row r="1272" spans="1:30" s="118" customFormat="1" ht="20.25" hidden="1" customHeight="1" x14ac:dyDescent="0.25">
      <c r="A1272" s="186" t="s">
        <v>355</v>
      </c>
      <c r="B1272" s="186"/>
      <c r="C1272" s="186"/>
      <c r="D1272" s="186"/>
      <c r="E1272" s="186"/>
      <c r="F1272" s="204">
        <f t="shared" si="857"/>
        <v>4500</v>
      </c>
      <c r="G1272" s="204">
        <f t="shared" si="858"/>
        <v>0</v>
      </c>
      <c r="H1272" s="205">
        <f t="shared" si="859"/>
        <v>6750</v>
      </c>
      <c r="I1272" s="128"/>
      <c r="J1272" s="135"/>
      <c r="K1272" s="135"/>
      <c r="L1272" s="135"/>
      <c r="M1272" s="11"/>
      <c r="N1272" s="175">
        <v>323220</v>
      </c>
      <c r="O1272" s="176" t="s">
        <v>44</v>
      </c>
      <c r="P1272" s="177" t="s">
        <v>204</v>
      </c>
      <c r="Q1272" s="178">
        <v>2250</v>
      </c>
      <c r="R1272" s="178">
        <f>S1272-Q1272</f>
        <v>0</v>
      </c>
      <c r="S1272" s="178">
        <v>2250</v>
      </c>
      <c r="T1272" s="178"/>
      <c r="U1272" s="178"/>
      <c r="V1272" s="178"/>
      <c r="W1272" s="178"/>
      <c r="X1272" s="178"/>
      <c r="Y1272" s="178"/>
      <c r="Z1272" s="178">
        <v>2250</v>
      </c>
      <c r="AA1272" s="178">
        <f>+Q1272</f>
        <v>2250</v>
      </c>
      <c r="AB1272" s="178">
        <v>2250</v>
      </c>
      <c r="AC1272" s="178"/>
      <c r="AD1272" s="178"/>
    </row>
    <row r="1273" spans="1:30" s="118" customFormat="1" ht="20.25" hidden="1" customHeight="1" x14ac:dyDescent="0.25">
      <c r="A1273" s="187" t="s">
        <v>355</v>
      </c>
      <c r="B1273" s="187"/>
      <c r="C1273" s="187"/>
      <c r="D1273" s="187"/>
      <c r="E1273" s="202" t="s">
        <v>397</v>
      </c>
      <c r="F1273" s="204">
        <f t="shared" si="857"/>
        <v>360</v>
      </c>
      <c r="G1273" s="204">
        <f t="shared" si="858"/>
        <v>0</v>
      </c>
      <c r="H1273" s="205">
        <f t="shared" si="859"/>
        <v>540</v>
      </c>
      <c r="I1273" s="128"/>
      <c r="J1273" s="135"/>
      <c r="K1273" s="135"/>
      <c r="L1273" s="135"/>
      <c r="M1273" s="198">
        <v>32323</v>
      </c>
      <c r="N1273" s="199"/>
      <c r="O1273" s="200" t="s">
        <v>44</v>
      </c>
      <c r="P1273" s="199" t="s">
        <v>205</v>
      </c>
      <c r="Q1273" s="201">
        <f t="shared" ref="Q1273:AB1273" si="882">Q1274</f>
        <v>180</v>
      </c>
      <c r="R1273" s="201">
        <f t="shared" si="882"/>
        <v>0</v>
      </c>
      <c r="S1273" s="201">
        <f t="shared" si="882"/>
        <v>180</v>
      </c>
      <c r="T1273" s="201">
        <f t="shared" si="882"/>
        <v>0</v>
      </c>
      <c r="U1273" s="201">
        <f t="shared" si="882"/>
        <v>0</v>
      </c>
      <c r="V1273" s="201">
        <f t="shared" si="882"/>
        <v>0</v>
      </c>
      <c r="W1273" s="201">
        <f t="shared" si="882"/>
        <v>0</v>
      </c>
      <c r="X1273" s="201">
        <f t="shared" si="882"/>
        <v>0</v>
      </c>
      <c r="Y1273" s="201">
        <f t="shared" si="882"/>
        <v>0</v>
      </c>
      <c r="Z1273" s="201">
        <f t="shared" si="882"/>
        <v>180</v>
      </c>
      <c r="AA1273" s="201">
        <f t="shared" si="882"/>
        <v>180</v>
      </c>
      <c r="AB1273" s="201">
        <f t="shared" si="882"/>
        <v>180</v>
      </c>
      <c r="AC1273" s="201"/>
      <c r="AD1273" s="201"/>
    </row>
    <row r="1274" spans="1:30" s="118" customFormat="1" ht="20.25" hidden="1" customHeight="1" x14ac:dyDescent="0.25">
      <c r="A1274" s="186" t="s">
        <v>355</v>
      </c>
      <c r="B1274" s="186"/>
      <c r="C1274" s="186"/>
      <c r="D1274" s="186"/>
      <c r="E1274" s="186"/>
      <c r="F1274" s="204">
        <f t="shared" si="857"/>
        <v>360</v>
      </c>
      <c r="G1274" s="204">
        <f t="shared" si="858"/>
        <v>0</v>
      </c>
      <c r="H1274" s="205">
        <f t="shared" si="859"/>
        <v>540</v>
      </c>
      <c r="I1274" s="128"/>
      <c r="J1274" s="135"/>
      <c r="K1274" s="135"/>
      <c r="L1274" s="135"/>
      <c r="M1274" s="11"/>
      <c r="N1274" s="175">
        <v>323230</v>
      </c>
      <c r="O1274" s="176" t="s">
        <v>44</v>
      </c>
      <c r="P1274" s="177" t="s">
        <v>205</v>
      </c>
      <c r="Q1274" s="178">
        <v>180</v>
      </c>
      <c r="R1274" s="178">
        <f>S1274-Q1274</f>
        <v>0</v>
      </c>
      <c r="S1274" s="178">
        <v>180</v>
      </c>
      <c r="T1274" s="178"/>
      <c r="U1274" s="178"/>
      <c r="V1274" s="178"/>
      <c r="W1274" s="178"/>
      <c r="X1274" s="178"/>
      <c r="Y1274" s="178"/>
      <c r="Z1274" s="178">
        <v>180</v>
      </c>
      <c r="AA1274" s="178">
        <f>+Q1274</f>
        <v>180</v>
      </c>
      <c r="AB1274" s="178">
        <v>180</v>
      </c>
      <c r="AC1274" s="178"/>
      <c r="AD1274" s="178"/>
    </row>
    <row r="1275" spans="1:30" s="118" customFormat="1" ht="20.25" hidden="1" customHeight="1" x14ac:dyDescent="0.25">
      <c r="A1275" s="186" t="s">
        <v>355</v>
      </c>
      <c r="B1275" s="186"/>
      <c r="C1275" s="186"/>
      <c r="D1275" s="202" t="s">
        <v>396</v>
      </c>
      <c r="E1275" s="202" t="s">
        <v>397</v>
      </c>
      <c r="F1275" s="204">
        <f t="shared" si="857"/>
        <v>0</v>
      </c>
      <c r="G1275" s="204">
        <f t="shared" si="858"/>
        <v>0</v>
      </c>
      <c r="H1275" s="205">
        <f t="shared" si="859"/>
        <v>0</v>
      </c>
      <c r="I1275" s="128"/>
      <c r="J1275" s="135"/>
      <c r="K1275" s="135"/>
      <c r="L1275" s="135">
        <v>3233</v>
      </c>
      <c r="M1275" s="135"/>
      <c r="N1275" s="136"/>
      <c r="O1275" s="12" t="s">
        <v>44</v>
      </c>
      <c r="P1275" s="131" t="s">
        <v>206</v>
      </c>
      <c r="Q1275" s="137">
        <f>+Q1276</f>
        <v>0</v>
      </c>
      <c r="R1275" s="137">
        <f t="shared" ref="R1275:AB1276" si="883">+R1276</f>
        <v>0</v>
      </c>
      <c r="S1275" s="137">
        <f t="shared" si="883"/>
        <v>0</v>
      </c>
      <c r="T1275" s="137">
        <f t="shared" si="883"/>
        <v>0</v>
      </c>
      <c r="U1275" s="137">
        <f t="shared" si="883"/>
        <v>0</v>
      </c>
      <c r="V1275" s="137">
        <f t="shared" si="883"/>
        <v>0</v>
      </c>
      <c r="W1275" s="137">
        <f t="shared" si="883"/>
        <v>0</v>
      </c>
      <c r="X1275" s="137">
        <f t="shared" si="883"/>
        <v>0</v>
      </c>
      <c r="Y1275" s="137">
        <f t="shared" si="883"/>
        <v>0</v>
      </c>
      <c r="Z1275" s="137">
        <f t="shared" si="883"/>
        <v>0</v>
      </c>
      <c r="AA1275" s="137">
        <f t="shared" si="883"/>
        <v>0</v>
      </c>
      <c r="AB1275" s="137">
        <f t="shared" si="883"/>
        <v>0</v>
      </c>
      <c r="AC1275" s="137"/>
      <c r="AD1275" s="137"/>
    </row>
    <row r="1276" spans="1:30" s="118" customFormat="1" ht="20.25" hidden="1" customHeight="1" x14ac:dyDescent="0.25">
      <c r="A1276" s="187" t="s">
        <v>355</v>
      </c>
      <c r="B1276" s="187"/>
      <c r="C1276" s="187"/>
      <c r="D1276" s="187"/>
      <c r="E1276" s="202" t="s">
        <v>397</v>
      </c>
      <c r="F1276" s="204">
        <f t="shared" si="857"/>
        <v>0</v>
      </c>
      <c r="G1276" s="204">
        <f t="shared" si="858"/>
        <v>0</v>
      </c>
      <c r="H1276" s="205">
        <f t="shared" si="859"/>
        <v>0</v>
      </c>
      <c r="I1276" s="128"/>
      <c r="J1276" s="135"/>
      <c r="K1276" s="135"/>
      <c r="L1276" s="135"/>
      <c r="M1276" s="198">
        <v>32339</v>
      </c>
      <c r="N1276" s="199"/>
      <c r="O1276" s="200" t="s">
        <v>44</v>
      </c>
      <c r="P1276" s="199" t="s">
        <v>207</v>
      </c>
      <c r="Q1276" s="201">
        <f>+Q1277</f>
        <v>0</v>
      </c>
      <c r="R1276" s="201">
        <f t="shared" si="883"/>
        <v>0</v>
      </c>
      <c r="S1276" s="201">
        <f t="shared" si="883"/>
        <v>0</v>
      </c>
      <c r="T1276" s="201">
        <f t="shared" si="883"/>
        <v>0</v>
      </c>
      <c r="U1276" s="201">
        <f t="shared" si="883"/>
        <v>0</v>
      </c>
      <c r="V1276" s="201">
        <f t="shared" si="883"/>
        <v>0</v>
      </c>
      <c r="W1276" s="201">
        <f t="shared" si="883"/>
        <v>0</v>
      </c>
      <c r="X1276" s="201">
        <f t="shared" si="883"/>
        <v>0</v>
      </c>
      <c r="Y1276" s="201">
        <f t="shared" si="883"/>
        <v>0</v>
      </c>
      <c r="Z1276" s="201">
        <f t="shared" si="883"/>
        <v>0</v>
      </c>
      <c r="AA1276" s="201">
        <f t="shared" si="883"/>
        <v>0</v>
      </c>
      <c r="AB1276" s="201">
        <f t="shared" si="883"/>
        <v>0</v>
      </c>
      <c r="AC1276" s="201"/>
      <c r="AD1276" s="201"/>
    </row>
    <row r="1277" spans="1:30" s="118" customFormat="1" ht="20.25" hidden="1" customHeight="1" x14ac:dyDescent="0.25">
      <c r="A1277" s="186" t="s">
        <v>355</v>
      </c>
      <c r="B1277" s="186"/>
      <c r="C1277" s="186"/>
      <c r="D1277" s="186"/>
      <c r="E1277" s="186"/>
      <c r="F1277" s="204">
        <f t="shared" si="857"/>
        <v>0</v>
      </c>
      <c r="G1277" s="204">
        <f t="shared" si="858"/>
        <v>0</v>
      </c>
      <c r="H1277" s="205">
        <f t="shared" si="859"/>
        <v>0</v>
      </c>
      <c r="I1277" s="128"/>
      <c r="J1277" s="135"/>
      <c r="K1277" s="135"/>
      <c r="L1277" s="135"/>
      <c r="M1277" s="11"/>
      <c r="N1277" s="175">
        <v>323390</v>
      </c>
      <c r="O1277" s="176" t="s">
        <v>44</v>
      </c>
      <c r="P1277" s="177" t="s">
        <v>207</v>
      </c>
      <c r="Q1277" s="178"/>
      <c r="R1277" s="178"/>
      <c r="S1277" s="178"/>
      <c r="T1277" s="178"/>
      <c r="U1277" s="178"/>
      <c r="V1277" s="178"/>
      <c r="W1277" s="178"/>
      <c r="X1277" s="178"/>
      <c r="Y1277" s="178"/>
      <c r="Z1277" s="178"/>
      <c r="AA1277" s="178">
        <f>+Q1277</f>
        <v>0</v>
      </c>
      <c r="AB1277" s="178"/>
      <c r="AC1277" s="178"/>
      <c r="AD1277" s="178"/>
    </row>
    <row r="1278" spans="1:30" s="118" customFormat="1" ht="20.25" hidden="1" customHeight="1" x14ac:dyDescent="0.25">
      <c r="A1278" s="186" t="s">
        <v>355</v>
      </c>
      <c r="B1278" s="186"/>
      <c r="C1278" s="186"/>
      <c r="D1278" s="202" t="s">
        <v>396</v>
      </c>
      <c r="E1278" s="202" t="s">
        <v>397</v>
      </c>
      <c r="F1278" s="204">
        <f t="shared" si="857"/>
        <v>18000</v>
      </c>
      <c r="G1278" s="204">
        <f t="shared" si="858"/>
        <v>0</v>
      </c>
      <c r="H1278" s="205">
        <f t="shared" si="859"/>
        <v>27200</v>
      </c>
      <c r="I1278" s="128"/>
      <c r="J1278" s="135"/>
      <c r="K1278" s="135"/>
      <c r="L1278" s="135">
        <v>3236</v>
      </c>
      <c r="M1278" s="135"/>
      <c r="N1278" s="136"/>
      <c r="O1278" s="12" t="s">
        <v>44</v>
      </c>
      <c r="P1278" s="131" t="s">
        <v>217</v>
      </c>
      <c r="Q1278" s="137">
        <f>Q1279+Q1281</f>
        <v>9000</v>
      </c>
      <c r="R1278" s="137">
        <f t="shared" ref="R1278:AB1278" si="884">R1279+R1281</f>
        <v>0</v>
      </c>
      <c r="S1278" s="137">
        <f t="shared" si="884"/>
        <v>9000</v>
      </c>
      <c r="T1278" s="137">
        <f t="shared" si="884"/>
        <v>0</v>
      </c>
      <c r="U1278" s="137">
        <f t="shared" si="884"/>
        <v>0</v>
      </c>
      <c r="V1278" s="137">
        <f t="shared" si="884"/>
        <v>0</v>
      </c>
      <c r="W1278" s="137">
        <f t="shared" si="884"/>
        <v>0</v>
      </c>
      <c r="X1278" s="137">
        <f t="shared" si="884"/>
        <v>0</v>
      </c>
      <c r="Y1278" s="137">
        <f t="shared" si="884"/>
        <v>0</v>
      </c>
      <c r="Z1278" s="137">
        <f t="shared" si="884"/>
        <v>9000</v>
      </c>
      <c r="AA1278" s="137">
        <f t="shared" si="884"/>
        <v>9100</v>
      </c>
      <c r="AB1278" s="137">
        <f t="shared" si="884"/>
        <v>9100</v>
      </c>
      <c r="AC1278" s="137"/>
      <c r="AD1278" s="137"/>
    </row>
    <row r="1279" spans="1:30" s="118" customFormat="1" ht="20.25" hidden="1" customHeight="1" x14ac:dyDescent="0.25">
      <c r="A1279" s="187" t="s">
        <v>355</v>
      </c>
      <c r="B1279" s="187"/>
      <c r="C1279" s="187"/>
      <c r="D1279" s="187"/>
      <c r="E1279" s="202" t="s">
        <v>397</v>
      </c>
      <c r="F1279" s="204">
        <f t="shared" si="857"/>
        <v>18000</v>
      </c>
      <c r="G1279" s="204">
        <f t="shared" si="858"/>
        <v>0</v>
      </c>
      <c r="H1279" s="205">
        <f t="shared" si="859"/>
        <v>27200</v>
      </c>
      <c r="I1279" s="128"/>
      <c r="J1279" s="135"/>
      <c r="K1279" s="135"/>
      <c r="L1279" s="135"/>
      <c r="M1279" s="198">
        <v>32363</v>
      </c>
      <c r="N1279" s="199"/>
      <c r="O1279" s="200" t="s">
        <v>44</v>
      </c>
      <c r="P1279" s="199" t="s">
        <v>218</v>
      </c>
      <c r="Q1279" s="201">
        <f t="shared" ref="Q1279:AB1279" si="885">Q1280</f>
        <v>9000</v>
      </c>
      <c r="R1279" s="201">
        <f t="shared" si="885"/>
        <v>0</v>
      </c>
      <c r="S1279" s="201">
        <f t="shared" si="885"/>
        <v>9000</v>
      </c>
      <c r="T1279" s="201">
        <f t="shared" si="885"/>
        <v>0</v>
      </c>
      <c r="U1279" s="201">
        <f t="shared" si="885"/>
        <v>0</v>
      </c>
      <c r="V1279" s="201">
        <f t="shared" si="885"/>
        <v>0</v>
      </c>
      <c r="W1279" s="201">
        <f t="shared" si="885"/>
        <v>0</v>
      </c>
      <c r="X1279" s="201">
        <f t="shared" si="885"/>
        <v>0</v>
      </c>
      <c r="Y1279" s="201">
        <f t="shared" si="885"/>
        <v>0</v>
      </c>
      <c r="Z1279" s="201">
        <f t="shared" si="885"/>
        <v>9000</v>
      </c>
      <c r="AA1279" s="201">
        <f t="shared" si="885"/>
        <v>9100</v>
      </c>
      <c r="AB1279" s="201">
        <f t="shared" si="885"/>
        <v>9100</v>
      </c>
      <c r="AC1279" s="201"/>
      <c r="AD1279" s="201"/>
    </row>
    <row r="1280" spans="1:30" s="118" customFormat="1" ht="20.25" hidden="1" customHeight="1" x14ac:dyDescent="0.25">
      <c r="A1280" s="186" t="s">
        <v>355</v>
      </c>
      <c r="B1280" s="186"/>
      <c r="C1280" s="186"/>
      <c r="D1280" s="186"/>
      <c r="E1280" s="186"/>
      <c r="F1280" s="204">
        <f t="shared" si="857"/>
        <v>18000</v>
      </c>
      <c r="G1280" s="204">
        <f t="shared" si="858"/>
        <v>0</v>
      </c>
      <c r="H1280" s="205">
        <f t="shared" si="859"/>
        <v>27200</v>
      </c>
      <c r="I1280" s="128"/>
      <c r="J1280" s="135"/>
      <c r="K1280" s="135"/>
      <c r="L1280" s="135"/>
      <c r="M1280" s="11"/>
      <c r="N1280" s="175">
        <v>323630</v>
      </c>
      <c r="O1280" s="176" t="s">
        <v>44</v>
      </c>
      <c r="P1280" s="177" t="s">
        <v>218</v>
      </c>
      <c r="Q1280" s="178">
        <v>9000</v>
      </c>
      <c r="R1280" s="178">
        <f>S1280-Q1280</f>
        <v>0</v>
      </c>
      <c r="S1280" s="178">
        <v>9000</v>
      </c>
      <c r="T1280" s="178"/>
      <c r="U1280" s="178"/>
      <c r="V1280" s="178"/>
      <c r="W1280" s="178"/>
      <c r="X1280" s="178"/>
      <c r="Y1280" s="178"/>
      <c r="Z1280" s="178">
        <v>9000</v>
      </c>
      <c r="AA1280" s="178">
        <v>9100</v>
      </c>
      <c r="AB1280" s="178">
        <v>9100</v>
      </c>
      <c r="AC1280" s="178"/>
      <c r="AD1280" s="178"/>
    </row>
    <row r="1281" spans="1:30" s="118" customFormat="1" ht="20.25" hidden="1" customHeight="1" x14ac:dyDescent="0.25">
      <c r="A1281" s="187" t="s">
        <v>355</v>
      </c>
      <c r="B1281" s="187"/>
      <c r="C1281" s="187"/>
      <c r="D1281" s="187"/>
      <c r="E1281" s="202" t="s">
        <v>397</v>
      </c>
      <c r="F1281" s="204">
        <f t="shared" si="857"/>
        <v>0</v>
      </c>
      <c r="G1281" s="204">
        <f t="shared" si="858"/>
        <v>0</v>
      </c>
      <c r="H1281" s="205">
        <f t="shared" si="859"/>
        <v>0</v>
      </c>
      <c r="I1281" s="128"/>
      <c r="J1281" s="135"/>
      <c r="K1281" s="135"/>
      <c r="L1281" s="135"/>
      <c r="M1281" s="198">
        <v>32369</v>
      </c>
      <c r="N1281" s="199"/>
      <c r="O1281" s="200" t="s">
        <v>44</v>
      </c>
      <c r="P1281" s="199" t="s">
        <v>219</v>
      </c>
      <c r="Q1281" s="201">
        <f>+Q1282</f>
        <v>0</v>
      </c>
      <c r="R1281" s="201">
        <f t="shared" ref="R1281:AB1281" si="886">+R1282</f>
        <v>0</v>
      </c>
      <c r="S1281" s="201">
        <f t="shared" si="886"/>
        <v>0</v>
      </c>
      <c r="T1281" s="201">
        <f t="shared" si="886"/>
        <v>0</v>
      </c>
      <c r="U1281" s="201">
        <f t="shared" si="886"/>
        <v>0</v>
      </c>
      <c r="V1281" s="201">
        <f t="shared" si="886"/>
        <v>0</v>
      </c>
      <c r="W1281" s="201">
        <f t="shared" si="886"/>
        <v>0</v>
      </c>
      <c r="X1281" s="201">
        <f t="shared" si="886"/>
        <v>0</v>
      </c>
      <c r="Y1281" s="201">
        <f t="shared" si="886"/>
        <v>0</v>
      </c>
      <c r="Z1281" s="201">
        <f t="shared" si="886"/>
        <v>0</v>
      </c>
      <c r="AA1281" s="201">
        <f t="shared" si="886"/>
        <v>0</v>
      </c>
      <c r="AB1281" s="201">
        <f t="shared" si="886"/>
        <v>0</v>
      </c>
      <c r="AC1281" s="201"/>
      <c r="AD1281" s="201"/>
    </row>
    <row r="1282" spans="1:30" s="118" customFormat="1" ht="20.25" hidden="1" customHeight="1" x14ac:dyDescent="0.25">
      <c r="A1282" s="186" t="s">
        <v>355</v>
      </c>
      <c r="B1282" s="186"/>
      <c r="C1282" s="186"/>
      <c r="D1282" s="186"/>
      <c r="E1282" s="186"/>
      <c r="F1282" s="204">
        <f t="shared" si="857"/>
        <v>0</v>
      </c>
      <c r="G1282" s="204">
        <f t="shared" si="858"/>
        <v>0</v>
      </c>
      <c r="H1282" s="205">
        <f t="shared" si="859"/>
        <v>0</v>
      </c>
      <c r="I1282" s="128"/>
      <c r="J1282" s="135"/>
      <c r="K1282" s="135"/>
      <c r="L1282" s="135"/>
      <c r="M1282" s="11"/>
      <c r="N1282" s="175">
        <v>323690</v>
      </c>
      <c r="O1282" s="176" t="s">
        <v>44</v>
      </c>
      <c r="P1282" s="177" t="s">
        <v>219</v>
      </c>
      <c r="Q1282" s="178"/>
      <c r="R1282" s="178"/>
      <c r="S1282" s="178"/>
      <c r="T1282" s="178"/>
      <c r="U1282" s="178"/>
      <c r="V1282" s="178"/>
      <c r="W1282" s="178"/>
      <c r="X1282" s="178"/>
      <c r="Y1282" s="178"/>
      <c r="Z1282" s="178"/>
      <c r="AA1282" s="178">
        <f>+Q1282</f>
        <v>0</v>
      </c>
      <c r="AB1282" s="178"/>
      <c r="AC1282" s="178"/>
      <c r="AD1282" s="178"/>
    </row>
    <row r="1283" spans="1:30" s="118" customFormat="1" ht="20.25" hidden="1" customHeight="1" x14ac:dyDescent="0.25">
      <c r="A1283" s="186" t="s">
        <v>355</v>
      </c>
      <c r="B1283" s="186"/>
      <c r="C1283" s="186"/>
      <c r="D1283" s="202" t="s">
        <v>396</v>
      </c>
      <c r="E1283" s="202" t="s">
        <v>397</v>
      </c>
      <c r="F1283" s="204">
        <f t="shared" si="857"/>
        <v>720</v>
      </c>
      <c r="G1283" s="204">
        <f t="shared" si="858"/>
        <v>0</v>
      </c>
      <c r="H1283" s="205">
        <f t="shared" si="859"/>
        <v>1080</v>
      </c>
      <c r="I1283" s="128"/>
      <c r="J1283" s="135"/>
      <c r="K1283" s="135"/>
      <c r="L1283" s="135">
        <v>3238</v>
      </c>
      <c r="M1283" s="135"/>
      <c r="N1283" s="136"/>
      <c r="O1283" s="12" t="s">
        <v>44</v>
      </c>
      <c r="P1283" s="131" t="s">
        <v>224</v>
      </c>
      <c r="Q1283" s="137">
        <f t="shared" ref="Q1283:AB1284" si="887">Q1284</f>
        <v>360</v>
      </c>
      <c r="R1283" s="137">
        <f t="shared" si="887"/>
        <v>0</v>
      </c>
      <c r="S1283" s="137">
        <f t="shared" si="887"/>
        <v>360</v>
      </c>
      <c r="T1283" s="137">
        <f t="shared" si="887"/>
        <v>0</v>
      </c>
      <c r="U1283" s="137">
        <f t="shared" si="887"/>
        <v>0</v>
      </c>
      <c r="V1283" s="137">
        <f t="shared" si="887"/>
        <v>0</v>
      </c>
      <c r="W1283" s="137">
        <f t="shared" si="887"/>
        <v>0</v>
      </c>
      <c r="X1283" s="137">
        <f t="shared" si="887"/>
        <v>0</v>
      </c>
      <c r="Y1283" s="137">
        <f t="shared" si="887"/>
        <v>0</v>
      </c>
      <c r="Z1283" s="137">
        <f t="shared" si="887"/>
        <v>360</v>
      </c>
      <c r="AA1283" s="137">
        <f t="shared" si="887"/>
        <v>360</v>
      </c>
      <c r="AB1283" s="137">
        <f t="shared" si="887"/>
        <v>360</v>
      </c>
      <c r="AC1283" s="137"/>
      <c r="AD1283" s="137"/>
    </row>
    <row r="1284" spans="1:30" s="118" customFormat="1" ht="20.25" hidden="1" customHeight="1" x14ac:dyDescent="0.25">
      <c r="A1284" s="187" t="s">
        <v>355</v>
      </c>
      <c r="B1284" s="187"/>
      <c r="C1284" s="187"/>
      <c r="D1284" s="187"/>
      <c r="E1284" s="202" t="s">
        <v>397</v>
      </c>
      <c r="F1284" s="204">
        <f t="shared" si="857"/>
        <v>720</v>
      </c>
      <c r="G1284" s="204">
        <f t="shared" si="858"/>
        <v>0</v>
      </c>
      <c r="H1284" s="205">
        <f t="shared" si="859"/>
        <v>1080</v>
      </c>
      <c r="I1284" s="128"/>
      <c r="J1284" s="135"/>
      <c r="K1284" s="135"/>
      <c r="L1284" s="135"/>
      <c r="M1284" s="198">
        <v>32389</v>
      </c>
      <c r="N1284" s="199"/>
      <c r="O1284" s="200" t="s">
        <v>44</v>
      </c>
      <c r="P1284" s="199" t="s">
        <v>225</v>
      </c>
      <c r="Q1284" s="201">
        <f t="shared" si="887"/>
        <v>360</v>
      </c>
      <c r="R1284" s="201">
        <f t="shared" si="887"/>
        <v>0</v>
      </c>
      <c r="S1284" s="201">
        <f t="shared" si="887"/>
        <v>360</v>
      </c>
      <c r="T1284" s="201">
        <f t="shared" si="887"/>
        <v>0</v>
      </c>
      <c r="U1284" s="201">
        <f t="shared" si="887"/>
        <v>0</v>
      </c>
      <c r="V1284" s="201">
        <f t="shared" si="887"/>
        <v>0</v>
      </c>
      <c r="W1284" s="201">
        <f t="shared" si="887"/>
        <v>0</v>
      </c>
      <c r="X1284" s="201">
        <f t="shared" si="887"/>
        <v>0</v>
      </c>
      <c r="Y1284" s="201">
        <f t="shared" si="887"/>
        <v>0</v>
      </c>
      <c r="Z1284" s="201">
        <f t="shared" si="887"/>
        <v>360</v>
      </c>
      <c r="AA1284" s="201">
        <f t="shared" si="887"/>
        <v>360</v>
      </c>
      <c r="AB1284" s="201">
        <f t="shared" si="887"/>
        <v>360</v>
      </c>
      <c r="AC1284" s="201"/>
      <c r="AD1284" s="201"/>
    </row>
    <row r="1285" spans="1:30" s="118" customFormat="1" ht="20.25" hidden="1" customHeight="1" x14ac:dyDescent="0.25">
      <c r="A1285" s="186" t="s">
        <v>355</v>
      </c>
      <c r="B1285" s="186"/>
      <c r="C1285" s="186"/>
      <c r="D1285" s="186"/>
      <c r="E1285" s="186"/>
      <c r="F1285" s="204">
        <f t="shared" si="857"/>
        <v>720</v>
      </c>
      <c r="G1285" s="204">
        <f t="shared" si="858"/>
        <v>0</v>
      </c>
      <c r="H1285" s="205">
        <f t="shared" si="859"/>
        <v>1080</v>
      </c>
      <c r="I1285" s="128"/>
      <c r="J1285" s="135"/>
      <c r="K1285" s="135"/>
      <c r="L1285" s="135"/>
      <c r="M1285" s="11"/>
      <c r="N1285" s="175">
        <v>323890</v>
      </c>
      <c r="O1285" s="176" t="s">
        <v>44</v>
      </c>
      <c r="P1285" s="177" t="s">
        <v>225</v>
      </c>
      <c r="Q1285" s="178">
        <v>360</v>
      </c>
      <c r="R1285" s="178">
        <f>S1285-Q1285</f>
        <v>0</v>
      </c>
      <c r="S1285" s="178">
        <v>360</v>
      </c>
      <c r="T1285" s="178"/>
      <c r="U1285" s="178"/>
      <c r="V1285" s="178"/>
      <c r="W1285" s="178"/>
      <c r="X1285" s="178"/>
      <c r="Y1285" s="178"/>
      <c r="Z1285" s="178">
        <v>360</v>
      </c>
      <c r="AA1285" s="178">
        <f>+Q1285</f>
        <v>360</v>
      </c>
      <c r="AB1285" s="178">
        <v>360</v>
      </c>
      <c r="AC1285" s="178"/>
      <c r="AD1285" s="178"/>
    </row>
    <row r="1286" spans="1:30" s="118" customFormat="1" ht="20.25" hidden="1" customHeight="1" x14ac:dyDescent="0.2">
      <c r="A1286" s="186" t="s">
        <v>355</v>
      </c>
      <c r="B1286" s="186"/>
      <c r="C1286" s="186"/>
      <c r="D1286" s="202" t="s">
        <v>396</v>
      </c>
      <c r="E1286" s="202" t="s">
        <v>397</v>
      </c>
      <c r="F1286" s="204">
        <f t="shared" si="857"/>
        <v>260</v>
      </c>
      <c r="G1286" s="204">
        <f t="shared" si="858"/>
        <v>0</v>
      </c>
      <c r="H1286" s="205">
        <f t="shared" si="859"/>
        <v>390</v>
      </c>
      <c r="I1286" s="128"/>
      <c r="J1286" s="135"/>
      <c r="K1286" s="135"/>
      <c r="L1286" s="165">
        <v>3239</v>
      </c>
      <c r="M1286" s="165"/>
      <c r="N1286" s="165"/>
      <c r="O1286" s="12" t="s">
        <v>44</v>
      </c>
      <c r="P1286" s="131" t="s">
        <v>226</v>
      </c>
      <c r="Q1286" s="137">
        <f t="shared" ref="Q1286:AB1287" si="888">Q1287</f>
        <v>130</v>
      </c>
      <c r="R1286" s="137">
        <f t="shared" si="888"/>
        <v>0</v>
      </c>
      <c r="S1286" s="137">
        <f t="shared" si="888"/>
        <v>130</v>
      </c>
      <c r="T1286" s="137">
        <f t="shared" si="888"/>
        <v>0</v>
      </c>
      <c r="U1286" s="137">
        <f t="shared" si="888"/>
        <v>0</v>
      </c>
      <c r="V1286" s="137">
        <f t="shared" si="888"/>
        <v>0</v>
      </c>
      <c r="W1286" s="137">
        <f t="shared" si="888"/>
        <v>0</v>
      </c>
      <c r="X1286" s="137">
        <f t="shared" si="888"/>
        <v>0</v>
      </c>
      <c r="Y1286" s="137">
        <f t="shared" si="888"/>
        <v>0</v>
      </c>
      <c r="Z1286" s="137">
        <f t="shared" si="888"/>
        <v>130</v>
      </c>
      <c r="AA1286" s="137">
        <f t="shared" si="888"/>
        <v>130</v>
      </c>
      <c r="AB1286" s="137">
        <f t="shared" si="888"/>
        <v>130</v>
      </c>
      <c r="AC1286" s="137"/>
      <c r="AD1286" s="137"/>
    </row>
    <row r="1287" spans="1:30" s="118" customFormat="1" ht="20.25" hidden="1" customHeight="1" x14ac:dyDescent="0.25">
      <c r="A1287" s="187" t="s">
        <v>355</v>
      </c>
      <c r="B1287" s="187"/>
      <c r="C1287" s="187"/>
      <c r="D1287" s="187"/>
      <c r="E1287" s="202" t="s">
        <v>397</v>
      </c>
      <c r="F1287" s="204">
        <f t="shared" si="857"/>
        <v>260</v>
      </c>
      <c r="G1287" s="204">
        <f t="shared" si="858"/>
        <v>0</v>
      </c>
      <c r="H1287" s="205">
        <f t="shared" si="859"/>
        <v>390</v>
      </c>
      <c r="I1287" s="128"/>
      <c r="J1287" s="135"/>
      <c r="K1287" s="135"/>
      <c r="L1287" s="135"/>
      <c r="M1287" s="198">
        <v>32394</v>
      </c>
      <c r="N1287" s="199"/>
      <c r="O1287" s="200" t="s">
        <v>44</v>
      </c>
      <c r="P1287" s="199" t="s">
        <v>229</v>
      </c>
      <c r="Q1287" s="201">
        <f t="shared" si="888"/>
        <v>130</v>
      </c>
      <c r="R1287" s="201">
        <f t="shared" si="888"/>
        <v>0</v>
      </c>
      <c r="S1287" s="201">
        <f t="shared" si="888"/>
        <v>130</v>
      </c>
      <c r="T1287" s="201">
        <f t="shared" si="888"/>
        <v>0</v>
      </c>
      <c r="U1287" s="201">
        <f t="shared" si="888"/>
        <v>0</v>
      </c>
      <c r="V1287" s="201">
        <f t="shared" si="888"/>
        <v>0</v>
      </c>
      <c r="W1287" s="201">
        <f t="shared" si="888"/>
        <v>0</v>
      </c>
      <c r="X1287" s="201">
        <f t="shared" si="888"/>
        <v>0</v>
      </c>
      <c r="Y1287" s="201">
        <f t="shared" si="888"/>
        <v>0</v>
      </c>
      <c r="Z1287" s="201">
        <f t="shared" si="888"/>
        <v>130</v>
      </c>
      <c r="AA1287" s="201">
        <f t="shared" si="888"/>
        <v>130</v>
      </c>
      <c r="AB1287" s="201">
        <f t="shared" si="888"/>
        <v>130</v>
      </c>
      <c r="AC1287" s="201"/>
      <c r="AD1287" s="201"/>
    </row>
    <row r="1288" spans="1:30" s="118" customFormat="1" ht="20.25" hidden="1" customHeight="1" x14ac:dyDescent="0.25">
      <c r="A1288" s="186" t="s">
        <v>355</v>
      </c>
      <c r="B1288" s="186"/>
      <c r="C1288" s="186"/>
      <c r="D1288" s="186"/>
      <c r="E1288" s="186"/>
      <c r="F1288" s="204">
        <f t="shared" si="857"/>
        <v>260</v>
      </c>
      <c r="G1288" s="204">
        <f t="shared" si="858"/>
        <v>0</v>
      </c>
      <c r="H1288" s="205">
        <f t="shared" si="859"/>
        <v>390</v>
      </c>
      <c r="I1288" s="128"/>
      <c r="J1288" s="135"/>
      <c r="K1288" s="135"/>
      <c r="L1288" s="135"/>
      <c r="M1288" s="11"/>
      <c r="N1288" s="175">
        <v>323940</v>
      </c>
      <c r="O1288" s="176" t="s">
        <v>44</v>
      </c>
      <c r="P1288" s="177" t="s">
        <v>229</v>
      </c>
      <c r="Q1288" s="178">
        <v>130</v>
      </c>
      <c r="R1288" s="178">
        <f>S1288-Q1288</f>
        <v>0</v>
      </c>
      <c r="S1288" s="178">
        <v>130</v>
      </c>
      <c r="T1288" s="178"/>
      <c r="U1288" s="178"/>
      <c r="V1288" s="178"/>
      <c r="W1288" s="178"/>
      <c r="X1288" s="178"/>
      <c r="Y1288" s="178"/>
      <c r="Z1288" s="178">
        <v>130</v>
      </c>
      <c r="AA1288" s="178">
        <f>+Q1288</f>
        <v>130</v>
      </c>
      <c r="AB1288" s="178">
        <v>130</v>
      </c>
      <c r="AC1288" s="178"/>
      <c r="AD1288" s="178"/>
    </row>
    <row r="1289" spans="1:30" s="218" customFormat="1" ht="20.25" hidden="1" customHeight="1" x14ac:dyDescent="0.25">
      <c r="A1289" s="192" t="s">
        <v>355</v>
      </c>
      <c r="B1289" s="192"/>
      <c r="C1289" s="219" t="s">
        <v>393</v>
      </c>
      <c r="D1289" s="219" t="s">
        <v>396</v>
      </c>
      <c r="E1289" s="219" t="s">
        <v>397</v>
      </c>
      <c r="F1289" s="211">
        <f t="shared" si="857"/>
        <v>260</v>
      </c>
      <c r="G1289" s="211">
        <f t="shared" si="858"/>
        <v>0</v>
      </c>
      <c r="H1289" s="212">
        <f t="shared" si="859"/>
        <v>390</v>
      </c>
      <c r="I1289" s="213"/>
      <c r="J1289" s="214"/>
      <c r="K1289" s="214">
        <v>329</v>
      </c>
      <c r="L1289" s="214"/>
      <c r="M1289" s="214"/>
      <c r="N1289" s="215"/>
      <c r="O1289" s="220" t="s">
        <v>44</v>
      </c>
      <c r="P1289" s="216" t="s">
        <v>239</v>
      </c>
      <c r="Q1289" s="217">
        <f t="shared" ref="Q1289:AB1291" si="889">Q1290</f>
        <v>130</v>
      </c>
      <c r="R1289" s="217">
        <f t="shared" si="889"/>
        <v>0</v>
      </c>
      <c r="S1289" s="217">
        <f t="shared" si="889"/>
        <v>130</v>
      </c>
      <c r="T1289" s="217">
        <f t="shared" si="889"/>
        <v>0</v>
      </c>
      <c r="U1289" s="217">
        <f t="shared" si="889"/>
        <v>0</v>
      </c>
      <c r="V1289" s="217">
        <f t="shared" si="889"/>
        <v>0</v>
      </c>
      <c r="W1289" s="217">
        <f t="shared" si="889"/>
        <v>0</v>
      </c>
      <c r="X1289" s="217">
        <f t="shared" si="889"/>
        <v>0</v>
      </c>
      <c r="Y1289" s="217">
        <f t="shared" si="889"/>
        <v>0</v>
      </c>
      <c r="Z1289" s="217">
        <f t="shared" si="889"/>
        <v>130</v>
      </c>
      <c r="AA1289" s="217">
        <f t="shared" si="889"/>
        <v>130</v>
      </c>
      <c r="AB1289" s="217">
        <f t="shared" si="889"/>
        <v>130</v>
      </c>
      <c r="AC1289" s="217"/>
      <c r="AD1289" s="217"/>
    </row>
    <row r="1290" spans="1:30" s="118" customFormat="1" ht="20.25" hidden="1" customHeight="1" x14ac:dyDescent="0.25">
      <c r="A1290" s="186" t="s">
        <v>355</v>
      </c>
      <c r="B1290" s="186"/>
      <c r="C1290" s="186"/>
      <c r="D1290" s="202" t="s">
        <v>396</v>
      </c>
      <c r="E1290" s="202" t="s">
        <v>397</v>
      </c>
      <c r="F1290" s="204">
        <f t="shared" si="857"/>
        <v>260</v>
      </c>
      <c r="G1290" s="204">
        <f t="shared" si="858"/>
        <v>0</v>
      </c>
      <c r="H1290" s="205">
        <f t="shared" si="859"/>
        <v>390</v>
      </c>
      <c r="I1290" s="128"/>
      <c r="J1290" s="135"/>
      <c r="K1290" s="135"/>
      <c r="L1290" s="135">
        <v>3292</v>
      </c>
      <c r="M1290" s="11"/>
      <c r="N1290" s="131"/>
      <c r="O1290" s="12" t="s">
        <v>44</v>
      </c>
      <c r="P1290" s="131" t="s">
        <v>242</v>
      </c>
      <c r="Q1290" s="137">
        <f t="shared" si="889"/>
        <v>130</v>
      </c>
      <c r="R1290" s="137">
        <f t="shared" si="889"/>
        <v>0</v>
      </c>
      <c r="S1290" s="137">
        <f t="shared" si="889"/>
        <v>130</v>
      </c>
      <c r="T1290" s="137">
        <f t="shared" si="889"/>
        <v>0</v>
      </c>
      <c r="U1290" s="137">
        <f t="shared" si="889"/>
        <v>0</v>
      </c>
      <c r="V1290" s="137">
        <f t="shared" si="889"/>
        <v>0</v>
      </c>
      <c r="W1290" s="137">
        <f t="shared" si="889"/>
        <v>0</v>
      </c>
      <c r="X1290" s="137">
        <f t="shared" si="889"/>
        <v>0</v>
      </c>
      <c r="Y1290" s="137">
        <f t="shared" si="889"/>
        <v>0</v>
      </c>
      <c r="Z1290" s="137">
        <f t="shared" si="889"/>
        <v>130</v>
      </c>
      <c r="AA1290" s="137">
        <f t="shared" si="889"/>
        <v>130</v>
      </c>
      <c r="AB1290" s="137">
        <f t="shared" si="889"/>
        <v>130</v>
      </c>
      <c r="AC1290" s="137"/>
      <c r="AD1290" s="137"/>
    </row>
    <row r="1291" spans="1:30" s="118" customFormat="1" ht="20.25" hidden="1" customHeight="1" x14ac:dyDescent="0.25">
      <c r="A1291" s="187" t="s">
        <v>355</v>
      </c>
      <c r="B1291" s="187"/>
      <c r="C1291" s="187"/>
      <c r="D1291" s="187"/>
      <c r="E1291" s="202" t="s">
        <v>397</v>
      </c>
      <c r="F1291" s="204">
        <f t="shared" si="857"/>
        <v>260</v>
      </c>
      <c r="G1291" s="204">
        <f t="shared" si="858"/>
        <v>0</v>
      </c>
      <c r="H1291" s="205">
        <f t="shared" si="859"/>
        <v>390</v>
      </c>
      <c r="I1291" s="128"/>
      <c r="J1291" s="135"/>
      <c r="K1291" s="135"/>
      <c r="L1291" s="135"/>
      <c r="M1291" s="198">
        <v>32921</v>
      </c>
      <c r="N1291" s="199"/>
      <c r="O1291" s="200" t="s">
        <v>44</v>
      </c>
      <c r="P1291" s="199" t="s">
        <v>243</v>
      </c>
      <c r="Q1291" s="201">
        <f t="shared" si="889"/>
        <v>130</v>
      </c>
      <c r="R1291" s="201">
        <f t="shared" si="889"/>
        <v>0</v>
      </c>
      <c r="S1291" s="201">
        <f t="shared" si="889"/>
        <v>130</v>
      </c>
      <c r="T1291" s="201">
        <f t="shared" si="889"/>
        <v>0</v>
      </c>
      <c r="U1291" s="201">
        <f t="shared" si="889"/>
        <v>0</v>
      </c>
      <c r="V1291" s="201">
        <f t="shared" si="889"/>
        <v>0</v>
      </c>
      <c r="W1291" s="201">
        <f t="shared" si="889"/>
        <v>0</v>
      </c>
      <c r="X1291" s="201">
        <f t="shared" si="889"/>
        <v>0</v>
      </c>
      <c r="Y1291" s="201">
        <f t="shared" si="889"/>
        <v>0</v>
      </c>
      <c r="Z1291" s="201">
        <f t="shared" si="889"/>
        <v>130</v>
      </c>
      <c r="AA1291" s="201">
        <f t="shared" si="889"/>
        <v>130</v>
      </c>
      <c r="AB1291" s="201">
        <f t="shared" si="889"/>
        <v>130</v>
      </c>
      <c r="AC1291" s="201"/>
      <c r="AD1291" s="201"/>
    </row>
    <row r="1292" spans="1:30" s="118" customFormat="1" ht="20.25" hidden="1" customHeight="1" x14ac:dyDescent="0.25">
      <c r="A1292" s="186" t="s">
        <v>355</v>
      </c>
      <c r="B1292" s="186"/>
      <c r="C1292" s="186"/>
      <c r="D1292" s="186"/>
      <c r="E1292" s="186"/>
      <c r="F1292" s="204">
        <f t="shared" si="857"/>
        <v>260</v>
      </c>
      <c r="G1292" s="204">
        <f t="shared" si="858"/>
        <v>0</v>
      </c>
      <c r="H1292" s="205">
        <f t="shared" si="859"/>
        <v>390</v>
      </c>
      <c r="I1292" s="128"/>
      <c r="J1292" s="135"/>
      <c r="K1292" s="135"/>
      <c r="L1292" s="135"/>
      <c r="M1292" s="11"/>
      <c r="N1292" s="175">
        <v>329210</v>
      </c>
      <c r="O1292" s="176" t="s">
        <v>44</v>
      </c>
      <c r="P1292" s="177" t="s">
        <v>243</v>
      </c>
      <c r="Q1292" s="178">
        <v>130</v>
      </c>
      <c r="R1292" s="178">
        <f>S1292-Q1292</f>
        <v>0</v>
      </c>
      <c r="S1292" s="178">
        <v>130</v>
      </c>
      <c r="T1292" s="178">
        <v>0</v>
      </c>
      <c r="U1292" s="178">
        <v>0</v>
      </c>
      <c r="V1292" s="178">
        <v>0</v>
      </c>
      <c r="W1292" s="178">
        <v>0</v>
      </c>
      <c r="X1292" s="178">
        <v>0</v>
      </c>
      <c r="Y1292" s="178">
        <v>0</v>
      </c>
      <c r="Z1292" s="178">
        <v>130</v>
      </c>
      <c r="AA1292" s="178">
        <f>+Q1292</f>
        <v>130</v>
      </c>
      <c r="AB1292" s="178">
        <v>130</v>
      </c>
      <c r="AC1292" s="178"/>
      <c r="AD1292" s="178"/>
    </row>
    <row r="1293" spans="1:30" s="118" customFormat="1" ht="30" customHeight="1" x14ac:dyDescent="0.25">
      <c r="A1293" s="186" t="s">
        <v>356</v>
      </c>
      <c r="B1293" s="202" t="s">
        <v>362</v>
      </c>
      <c r="C1293" s="202" t="s">
        <v>393</v>
      </c>
      <c r="D1293" s="202" t="s">
        <v>396</v>
      </c>
      <c r="E1293" s="202" t="s">
        <v>397</v>
      </c>
      <c r="F1293" s="204">
        <f t="shared" si="857"/>
        <v>272000</v>
      </c>
      <c r="G1293" s="204">
        <f t="shared" si="858"/>
        <v>0</v>
      </c>
      <c r="H1293" s="205">
        <f t="shared" si="859"/>
        <v>195996</v>
      </c>
      <c r="I1293" s="321" t="s">
        <v>119</v>
      </c>
      <c r="J1293" s="322"/>
      <c r="K1293" s="322"/>
      <c r="L1293" s="322"/>
      <c r="M1293" s="322"/>
      <c r="N1293" s="322"/>
      <c r="O1293" s="323"/>
      <c r="P1293" s="115" t="s">
        <v>120</v>
      </c>
      <c r="Q1293" s="116">
        <f>+Q1294</f>
        <v>136000</v>
      </c>
      <c r="R1293" s="116">
        <f t="shared" ref="R1293:AD1294" si="890">+R1294</f>
        <v>0</v>
      </c>
      <c r="S1293" s="116">
        <f t="shared" si="890"/>
        <v>136000</v>
      </c>
      <c r="T1293" s="116"/>
      <c r="U1293" s="116"/>
      <c r="V1293" s="116"/>
      <c r="W1293" s="116"/>
      <c r="X1293" s="116"/>
      <c r="Y1293" s="116"/>
      <c r="Z1293" s="116">
        <f t="shared" ref="Z1293:AA1293" si="891">+Z1295</f>
        <v>73996</v>
      </c>
      <c r="AA1293" s="116">
        <f t="shared" si="891"/>
        <v>84000</v>
      </c>
      <c r="AB1293" s="116">
        <f>+AB1295</f>
        <v>38000</v>
      </c>
      <c r="AC1293" s="116">
        <f>+AC1295</f>
        <v>0</v>
      </c>
      <c r="AD1293" s="116">
        <f>+AD1295</f>
        <v>0</v>
      </c>
    </row>
    <row r="1294" spans="1:30" s="197" customFormat="1" ht="21.75" customHeight="1" x14ac:dyDescent="0.25">
      <c r="A1294" s="192" t="s">
        <v>356</v>
      </c>
      <c r="B1294" s="192"/>
      <c r="C1294" s="202" t="s">
        <v>393</v>
      </c>
      <c r="D1294" s="202" t="s">
        <v>396</v>
      </c>
      <c r="E1294" s="202" t="s">
        <v>397</v>
      </c>
      <c r="F1294" s="204">
        <f t="shared" si="857"/>
        <v>272000</v>
      </c>
      <c r="G1294" s="204">
        <f t="shared" si="858"/>
        <v>0</v>
      </c>
      <c r="H1294" s="205">
        <f t="shared" si="859"/>
        <v>195996</v>
      </c>
      <c r="I1294" s="193"/>
      <c r="J1294" s="193"/>
      <c r="K1294" s="193"/>
      <c r="L1294" s="193"/>
      <c r="M1294" s="193"/>
      <c r="N1294" s="193">
        <f>+O1294</f>
        <v>510</v>
      </c>
      <c r="O1294" s="194">
        <v>510</v>
      </c>
      <c r="P1294" s="195" t="s">
        <v>19</v>
      </c>
      <c r="Q1294" s="196">
        <f>+Q1295</f>
        <v>136000</v>
      </c>
      <c r="R1294" s="196">
        <f t="shared" si="890"/>
        <v>0</v>
      </c>
      <c r="S1294" s="196">
        <f t="shared" si="890"/>
        <v>136000</v>
      </c>
      <c r="T1294" s="196">
        <f t="shared" si="890"/>
        <v>0</v>
      </c>
      <c r="U1294" s="196">
        <f t="shared" si="890"/>
        <v>0</v>
      </c>
      <c r="V1294" s="196">
        <f t="shared" si="890"/>
        <v>0</v>
      </c>
      <c r="W1294" s="196">
        <f t="shared" si="890"/>
        <v>0</v>
      </c>
      <c r="X1294" s="196">
        <f t="shared" si="890"/>
        <v>0</v>
      </c>
      <c r="Y1294" s="196">
        <f t="shared" si="890"/>
        <v>0</v>
      </c>
      <c r="Z1294" s="196">
        <f t="shared" si="890"/>
        <v>73996</v>
      </c>
      <c r="AA1294" s="196">
        <f t="shared" si="890"/>
        <v>84000</v>
      </c>
      <c r="AB1294" s="196">
        <f t="shared" si="890"/>
        <v>38000</v>
      </c>
      <c r="AC1294" s="196">
        <f t="shared" si="890"/>
        <v>0</v>
      </c>
      <c r="AD1294" s="196">
        <f t="shared" si="890"/>
        <v>0</v>
      </c>
    </row>
    <row r="1295" spans="1:30" s="118" customFormat="1" ht="20.25" customHeight="1" x14ac:dyDescent="0.25">
      <c r="A1295" s="186" t="s">
        <v>356</v>
      </c>
      <c r="B1295" s="202" t="s">
        <v>362</v>
      </c>
      <c r="C1295" s="202" t="s">
        <v>393</v>
      </c>
      <c r="D1295" s="202" t="s">
        <v>396</v>
      </c>
      <c r="E1295" s="202" t="s">
        <v>397</v>
      </c>
      <c r="F1295" s="204">
        <f t="shared" si="857"/>
        <v>272000</v>
      </c>
      <c r="G1295" s="204">
        <f t="shared" si="858"/>
        <v>0</v>
      </c>
      <c r="H1295" s="205">
        <f t="shared" si="859"/>
        <v>195996</v>
      </c>
      <c r="I1295" s="124">
        <v>3</v>
      </c>
      <c r="J1295" s="124"/>
      <c r="K1295" s="124"/>
      <c r="L1295" s="124"/>
      <c r="M1295" s="124"/>
      <c r="N1295" s="124"/>
      <c r="O1295" s="12">
        <v>510</v>
      </c>
      <c r="P1295" s="126" t="s">
        <v>18</v>
      </c>
      <c r="Q1295" s="127">
        <f>+Q1296+Q1314</f>
        <v>136000</v>
      </c>
      <c r="R1295" s="127">
        <f t="shared" ref="R1295:S1295" si="892">+R1296+R1314</f>
        <v>0</v>
      </c>
      <c r="S1295" s="127">
        <f t="shared" si="892"/>
        <v>136000</v>
      </c>
      <c r="T1295" s="127">
        <f t="shared" ref="T1295:AA1295" si="893">+T1296+T1314</f>
        <v>0</v>
      </c>
      <c r="U1295" s="127">
        <f t="shared" si="893"/>
        <v>0</v>
      </c>
      <c r="V1295" s="127">
        <f t="shared" si="893"/>
        <v>0</v>
      </c>
      <c r="W1295" s="127">
        <f t="shared" si="893"/>
        <v>0</v>
      </c>
      <c r="X1295" s="127">
        <f t="shared" si="893"/>
        <v>0</v>
      </c>
      <c r="Y1295" s="127">
        <f t="shared" si="893"/>
        <v>0</v>
      </c>
      <c r="Z1295" s="127">
        <f t="shared" si="893"/>
        <v>73996</v>
      </c>
      <c r="AA1295" s="127">
        <f t="shared" si="893"/>
        <v>84000</v>
      </c>
      <c r="AB1295" s="127">
        <f>+AB1296+AB1314</f>
        <v>38000</v>
      </c>
      <c r="AC1295" s="127">
        <f>+AC1296+AC1314</f>
        <v>0</v>
      </c>
      <c r="AD1295" s="127">
        <f>+AD1296+AD1314</f>
        <v>0</v>
      </c>
    </row>
    <row r="1296" spans="1:30" s="191" customFormat="1" ht="20.25" customHeight="1" x14ac:dyDescent="0.25">
      <c r="A1296" s="187" t="s">
        <v>356</v>
      </c>
      <c r="B1296" s="202" t="s">
        <v>362</v>
      </c>
      <c r="C1296" s="202" t="s">
        <v>393</v>
      </c>
      <c r="D1296" s="202" t="s">
        <v>396</v>
      </c>
      <c r="E1296" s="202" t="s">
        <v>397</v>
      </c>
      <c r="F1296" s="204">
        <f t="shared" si="857"/>
        <v>253600</v>
      </c>
      <c r="G1296" s="204">
        <f t="shared" si="858"/>
        <v>0</v>
      </c>
      <c r="H1296" s="205">
        <f t="shared" si="859"/>
        <v>192145</v>
      </c>
      <c r="I1296" s="125"/>
      <c r="J1296" s="125">
        <v>31</v>
      </c>
      <c r="K1296" s="125"/>
      <c r="L1296" s="125"/>
      <c r="M1296" s="125"/>
      <c r="N1296" s="125"/>
      <c r="O1296" s="179" t="s">
        <v>46</v>
      </c>
      <c r="P1296" s="189" t="s">
        <v>6</v>
      </c>
      <c r="Q1296" s="190">
        <f t="shared" ref="Q1296:S1296" si="894">Q1297+Q1304+Q1310</f>
        <v>126800</v>
      </c>
      <c r="R1296" s="190">
        <f t="shared" si="894"/>
        <v>0</v>
      </c>
      <c r="S1296" s="190">
        <f t="shared" si="894"/>
        <v>126800</v>
      </c>
      <c r="T1296" s="190">
        <f t="shared" ref="T1296:AA1296" si="895">T1297+T1304+T1310</f>
        <v>0</v>
      </c>
      <c r="U1296" s="190">
        <f t="shared" si="895"/>
        <v>0</v>
      </c>
      <c r="V1296" s="190">
        <f t="shared" si="895"/>
        <v>0</v>
      </c>
      <c r="W1296" s="190">
        <f t="shared" si="895"/>
        <v>0</v>
      </c>
      <c r="X1296" s="190">
        <f t="shared" si="895"/>
        <v>0</v>
      </c>
      <c r="Y1296" s="190">
        <f t="shared" si="895"/>
        <v>0</v>
      </c>
      <c r="Z1296" s="190">
        <f t="shared" si="895"/>
        <v>72445</v>
      </c>
      <c r="AA1296" s="190">
        <f t="shared" si="895"/>
        <v>81700</v>
      </c>
      <c r="AB1296" s="190">
        <f>AB1297+AB1304+AB1310</f>
        <v>38000</v>
      </c>
      <c r="AC1296" s="190">
        <f>AC1297+AC1304+AC1310</f>
        <v>0</v>
      </c>
      <c r="AD1296" s="190">
        <f>AD1297+AD1304+AD1310</f>
        <v>0</v>
      </c>
    </row>
    <row r="1297" spans="1:30" s="218" customFormat="1" ht="20.25" hidden="1" customHeight="1" x14ac:dyDescent="0.25">
      <c r="A1297" s="192" t="s">
        <v>356</v>
      </c>
      <c r="B1297" s="192"/>
      <c r="C1297" s="219" t="s">
        <v>393</v>
      </c>
      <c r="D1297" s="219" t="s">
        <v>396</v>
      </c>
      <c r="E1297" s="219" t="s">
        <v>397</v>
      </c>
      <c r="F1297" s="211">
        <f t="shared" si="857"/>
        <v>214200</v>
      </c>
      <c r="G1297" s="211">
        <f t="shared" si="858"/>
        <v>0</v>
      </c>
      <c r="H1297" s="212">
        <f t="shared" si="859"/>
        <v>162155</v>
      </c>
      <c r="I1297" s="213"/>
      <c r="J1297" s="214"/>
      <c r="K1297" s="214">
        <v>311</v>
      </c>
      <c r="L1297" s="214"/>
      <c r="M1297" s="214"/>
      <c r="N1297" s="215"/>
      <c r="O1297" s="220" t="s">
        <v>46</v>
      </c>
      <c r="P1297" s="216" t="s">
        <v>128</v>
      </c>
      <c r="Q1297" s="217">
        <f t="shared" ref="Q1297:S1297" si="896">Q1298+Q1301</f>
        <v>107100</v>
      </c>
      <c r="R1297" s="217">
        <f t="shared" si="896"/>
        <v>0</v>
      </c>
      <c r="S1297" s="217">
        <f t="shared" si="896"/>
        <v>107100</v>
      </c>
      <c r="T1297" s="217">
        <f t="shared" ref="T1297:AB1297" si="897">T1298+T1301</f>
        <v>0</v>
      </c>
      <c r="U1297" s="217">
        <f t="shared" si="897"/>
        <v>0</v>
      </c>
      <c r="V1297" s="217">
        <f t="shared" si="897"/>
        <v>0</v>
      </c>
      <c r="W1297" s="217">
        <f t="shared" si="897"/>
        <v>0</v>
      </c>
      <c r="X1297" s="217">
        <f t="shared" si="897"/>
        <v>0</v>
      </c>
      <c r="Y1297" s="217">
        <f t="shared" si="897"/>
        <v>0</v>
      </c>
      <c r="Z1297" s="217">
        <f t="shared" si="897"/>
        <v>61155</v>
      </c>
      <c r="AA1297" s="217">
        <f t="shared" si="897"/>
        <v>68500</v>
      </c>
      <c r="AB1297" s="217">
        <f t="shared" si="897"/>
        <v>32500</v>
      </c>
      <c r="AC1297" s="217"/>
      <c r="AD1297" s="217"/>
    </row>
    <row r="1298" spans="1:30" s="118" customFormat="1" ht="20.25" hidden="1" customHeight="1" x14ac:dyDescent="0.25">
      <c r="A1298" s="186" t="s">
        <v>356</v>
      </c>
      <c r="B1298" s="186"/>
      <c r="C1298" s="186"/>
      <c r="D1298" s="202" t="s">
        <v>396</v>
      </c>
      <c r="E1298" s="202" t="s">
        <v>397</v>
      </c>
      <c r="F1298" s="204">
        <f t="shared" si="857"/>
        <v>212600</v>
      </c>
      <c r="G1298" s="204">
        <f t="shared" si="858"/>
        <v>0</v>
      </c>
      <c r="H1298" s="205">
        <f t="shared" si="859"/>
        <v>161355</v>
      </c>
      <c r="I1298" s="128"/>
      <c r="J1298" s="128"/>
      <c r="K1298" s="128"/>
      <c r="L1298" s="136">
        <v>3111</v>
      </c>
      <c r="M1298" s="128"/>
      <c r="N1298" s="128"/>
      <c r="O1298" s="12" t="s">
        <v>46</v>
      </c>
      <c r="P1298" s="129" t="s">
        <v>129</v>
      </c>
      <c r="Q1298" s="147">
        <f t="shared" ref="Q1298:AB1299" si="898">Q1299</f>
        <v>106300</v>
      </c>
      <c r="R1298" s="147">
        <f t="shared" si="898"/>
        <v>0</v>
      </c>
      <c r="S1298" s="147">
        <f t="shared" si="898"/>
        <v>106300</v>
      </c>
      <c r="T1298" s="147">
        <f t="shared" si="898"/>
        <v>0</v>
      </c>
      <c r="U1298" s="147">
        <f t="shared" si="898"/>
        <v>0</v>
      </c>
      <c r="V1298" s="147">
        <f t="shared" si="898"/>
        <v>0</v>
      </c>
      <c r="W1298" s="147">
        <f t="shared" si="898"/>
        <v>0</v>
      </c>
      <c r="X1298" s="147">
        <f t="shared" si="898"/>
        <v>0</v>
      </c>
      <c r="Y1298" s="147">
        <f t="shared" si="898"/>
        <v>0</v>
      </c>
      <c r="Z1298" s="147">
        <f t="shared" si="898"/>
        <v>60355</v>
      </c>
      <c r="AA1298" s="147">
        <f t="shared" si="898"/>
        <v>68500</v>
      </c>
      <c r="AB1298" s="147">
        <f t="shared" si="898"/>
        <v>32500</v>
      </c>
      <c r="AC1298" s="147"/>
      <c r="AD1298" s="147"/>
    </row>
    <row r="1299" spans="1:30" s="118" customFormat="1" ht="20.25" hidden="1" customHeight="1" x14ac:dyDescent="0.25">
      <c r="A1299" s="187" t="s">
        <v>356</v>
      </c>
      <c r="B1299" s="187"/>
      <c r="C1299" s="187"/>
      <c r="D1299" s="187"/>
      <c r="E1299" s="202" t="s">
        <v>397</v>
      </c>
      <c r="F1299" s="204">
        <f t="shared" si="857"/>
        <v>212600</v>
      </c>
      <c r="G1299" s="204">
        <f t="shared" si="858"/>
        <v>0</v>
      </c>
      <c r="H1299" s="205">
        <f t="shared" si="859"/>
        <v>161355</v>
      </c>
      <c r="I1299" s="128"/>
      <c r="J1299" s="135"/>
      <c r="K1299" s="135"/>
      <c r="L1299" s="135"/>
      <c r="M1299" s="198">
        <v>31111</v>
      </c>
      <c r="N1299" s="199"/>
      <c r="O1299" s="200" t="s">
        <v>46</v>
      </c>
      <c r="P1299" s="199" t="s">
        <v>130</v>
      </c>
      <c r="Q1299" s="201">
        <f t="shared" si="898"/>
        <v>106300</v>
      </c>
      <c r="R1299" s="201">
        <f t="shared" si="898"/>
        <v>0</v>
      </c>
      <c r="S1299" s="201">
        <f t="shared" si="898"/>
        <v>106300</v>
      </c>
      <c r="T1299" s="201">
        <f t="shared" si="898"/>
        <v>0</v>
      </c>
      <c r="U1299" s="201">
        <f t="shared" si="898"/>
        <v>0</v>
      </c>
      <c r="V1299" s="201">
        <f t="shared" si="898"/>
        <v>0</v>
      </c>
      <c r="W1299" s="201">
        <f t="shared" si="898"/>
        <v>0</v>
      </c>
      <c r="X1299" s="201">
        <f t="shared" si="898"/>
        <v>0</v>
      </c>
      <c r="Y1299" s="201">
        <f t="shared" si="898"/>
        <v>0</v>
      </c>
      <c r="Z1299" s="201">
        <f t="shared" si="898"/>
        <v>60355</v>
      </c>
      <c r="AA1299" s="201">
        <f t="shared" si="898"/>
        <v>68500</v>
      </c>
      <c r="AB1299" s="201">
        <f t="shared" si="898"/>
        <v>32500</v>
      </c>
      <c r="AC1299" s="201"/>
      <c r="AD1299" s="201"/>
    </row>
    <row r="1300" spans="1:30" s="118" customFormat="1" ht="20.25" hidden="1" customHeight="1" x14ac:dyDescent="0.25">
      <c r="A1300" s="186" t="s">
        <v>356</v>
      </c>
      <c r="B1300" s="186"/>
      <c r="C1300" s="186"/>
      <c r="D1300" s="186"/>
      <c r="E1300" s="186"/>
      <c r="F1300" s="204">
        <f t="shared" si="857"/>
        <v>212600</v>
      </c>
      <c r="G1300" s="204">
        <f t="shared" si="858"/>
        <v>0</v>
      </c>
      <c r="H1300" s="205">
        <f t="shared" si="859"/>
        <v>161355</v>
      </c>
      <c r="I1300" s="128"/>
      <c r="J1300" s="128"/>
      <c r="K1300" s="128"/>
      <c r="L1300" s="136"/>
      <c r="M1300" s="131"/>
      <c r="N1300" s="175">
        <v>311110</v>
      </c>
      <c r="O1300" s="176" t="s">
        <v>46</v>
      </c>
      <c r="P1300" s="177" t="s">
        <v>305</v>
      </c>
      <c r="Q1300" s="178">
        <f>98000+8300</f>
        <v>106300</v>
      </c>
      <c r="R1300" s="178">
        <f>S1300-Q1300</f>
        <v>0</v>
      </c>
      <c r="S1300" s="178">
        <f>98000+8300</f>
        <v>106300</v>
      </c>
      <c r="T1300" s="178"/>
      <c r="U1300" s="178"/>
      <c r="V1300" s="178"/>
      <c r="W1300" s="178"/>
      <c r="X1300" s="178"/>
      <c r="Y1300" s="178"/>
      <c r="Z1300" s="178">
        <v>60355</v>
      </c>
      <c r="AA1300" s="178">
        <v>68500</v>
      </c>
      <c r="AB1300" s="178">
        <v>32500</v>
      </c>
      <c r="AC1300" s="178"/>
      <c r="AD1300" s="178"/>
    </row>
    <row r="1301" spans="1:30" s="118" customFormat="1" ht="20.25" hidden="1" customHeight="1" x14ac:dyDescent="0.25">
      <c r="A1301" s="186" t="s">
        <v>356</v>
      </c>
      <c r="B1301" s="186"/>
      <c r="C1301" s="186"/>
      <c r="D1301" s="202" t="s">
        <v>396</v>
      </c>
      <c r="E1301" s="202" t="s">
        <v>397</v>
      </c>
      <c r="F1301" s="204">
        <f t="shared" ref="F1301:F1348" si="899">+Q1301+R1301+S1301</f>
        <v>1600</v>
      </c>
      <c r="G1301" s="204">
        <f t="shared" ref="G1301:G1348" si="900">+T1301+U1301+V1301+W1301+X1301+Y1301</f>
        <v>0</v>
      </c>
      <c r="H1301" s="205">
        <f t="shared" ref="H1301:H1348" si="901">+Z1301+AA1301+AB1301+AC1301+AD1301</f>
        <v>800</v>
      </c>
      <c r="I1301" s="128"/>
      <c r="J1301" s="128"/>
      <c r="K1301" s="128"/>
      <c r="L1301" s="136">
        <v>3114</v>
      </c>
      <c r="M1301" s="128"/>
      <c r="N1301" s="128"/>
      <c r="O1301" s="12" t="s">
        <v>46</v>
      </c>
      <c r="P1301" s="129" t="s">
        <v>138</v>
      </c>
      <c r="Q1301" s="147">
        <f t="shared" ref="Q1301:AB1302" si="902">Q1302</f>
        <v>800</v>
      </c>
      <c r="R1301" s="147">
        <f t="shared" si="902"/>
        <v>0</v>
      </c>
      <c r="S1301" s="147">
        <f t="shared" si="902"/>
        <v>800</v>
      </c>
      <c r="T1301" s="147">
        <f t="shared" si="902"/>
        <v>0</v>
      </c>
      <c r="U1301" s="147">
        <f t="shared" si="902"/>
        <v>0</v>
      </c>
      <c r="V1301" s="147">
        <f t="shared" si="902"/>
        <v>0</v>
      </c>
      <c r="W1301" s="147">
        <f t="shared" si="902"/>
        <v>0</v>
      </c>
      <c r="X1301" s="147">
        <f t="shared" si="902"/>
        <v>0</v>
      </c>
      <c r="Y1301" s="147">
        <f t="shared" si="902"/>
        <v>0</v>
      </c>
      <c r="Z1301" s="147">
        <f t="shared" si="902"/>
        <v>800</v>
      </c>
      <c r="AA1301" s="147">
        <f t="shared" si="902"/>
        <v>0</v>
      </c>
      <c r="AB1301" s="147">
        <f t="shared" si="902"/>
        <v>0</v>
      </c>
      <c r="AC1301" s="147"/>
      <c r="AD1301" s="147"/>
    </row>
    <row r="1302" spans="1:30" s="118" customFormat="1" ht="20.25" hidden="1" customHeight="1" x14ac:dyDescent="0.25">
      <c r="A1302" s="187" t="s">
        <v>356</v>
      </c>
      <c r="B1302" s="187"/>
      <c r="C1302" s="187"/>
      <c r="D1302" s="187"/>
      <c r="E1302" s="202" t="s">
        <v>397</v>
      </c>
      <c r="F1302" s="204">
        <f t="shared" si="899"/>
        <v>1600</v>
      </c>
      <c r="G1302" s="204">
        <f t="shared" si="900"/>
        <v>0</v>
      </c>
      <c r="H1302" s="205">
        <f t="shared" si="901"/>
        <v>800</v>
      </c>
      <c r="I1302" s="128"/>
      <c r="J1302" s="135"/>
      <c r="K1302" s="135"/>
      <c r="L1302" s="135"/>
      <c r="M1302" s="198">
        <v>31141</v>
      </c>
      <c r="N1302" s="199"/>
      <c r="O1302" s="200" t="s">
        <v>46</v>
      </c>
      <c r="P1302" s="199" t="s">
        <v>138</v>
      </c>
      <c r="Q1302" s="201">
        <f t="shared" si="902"/>
        <v>800</v>
      </c>
      <c r="R1302" s="201">
        <f t="shared" si="902"/>
        <v>0</v>
      </c>
      <c r="S1302" s="201">
        <f t="shared" si="902"/>
        <v>800</v>
      </c>
      <c r="T1302" s="201">
        <f t="shared" si="902"/>
        <v>0</v>
      </c>
      <c r="U1302" s="201">
        <f t="shared" si="902"/>
        <v>0</v>
      </c>
      <c r="V1302" s="201">
        <f t="shared" si="902"/>
        <v>0</v>
      </c>
      <c r="W1302" s="201">
        <f t="shared" si="902"/>
        <v>0</v>
      </c>
      <c r="X1302" s="201">
        <f t="shared" si="902"/>
        <v>0</v>
      </c>
      <c r="Y1302" s="201">
        <f t="shared" si="902"/>
        <v>0</v>
      </c>
      <c r="Z1302" s="201">
        <f t="shared" si="902"/>
        <v>800</v>
      </c>
      <c r="AA1302" s="201">
        <f t="shared" si="902"/>
        <v>0</v>
      </c>
      <c r="AB1302" s="201">
        <f t="shared" si="902"/>
        <v>0</v>
      </c>
      <c r="AC1302" s="201"/>
      <c r="AD1302" s="201"/>
    </row>
    <row r="1303" spans="1:30" s="118" customFormat="1" ht="20.25" hidden="1" customHeight="1" x14ac:dyDescent="0.25">
      <c r="A1303" s="186" t="s">
        <v>356</v>
      </c>
      <c r="B1303" s="186"/>
      <c r="C1303" s="186"/>
      <c r="D1303" s="186"/>
      <c r="E1303" s="186"/>
      <c r="F1303" s="204">
        <f t="shared" si="899"/>
        <v>1600</v>
      </c>
      <c r="G1303" s="204">
        <f t="shared" si="900"/>
        <v>0</v>
      </c>
      <c r="H1303" s="205">
        <f t="shared" si="901"/>
        <v>800</v>
      </c>
      <c r="I1303" s="128"/>
      <c r="J1303" s="128"/>
      <c r="K1303" s="128"/>
      <c r="L1303" s="136"/>
      <c r="M1303" s="131"/>
      <c r="N1303" s="175">
        <v>311410</v>
      </c>
      <c r="O1303" s="176" t="s">
        <v>46</v>
      </c>
      <c r="P1303" s="177" t="s">
        <v>138</v>
      </c>
      <c r="Q1303" s="178">
        <v>800</v>
      </c>
      <c r="R1303" s="178">
        <f>S1303-Q1303</f>
        <v>0</v>
      </c>
      <c r="S1303" s="178">
        <v>800</v>
      </c>
      <c r="T1303" s="178"/>
      <c r="U1303" s="178"/>
      <c r="V1303" s="178"/>
      <c r="W1303" s="178"/>
      <c r="X1303" s="178"/>
      <c r="Y1303" s="178"/>
      <c r="Z1303" s="178">
        <v>800</v>
      </c>
      <c r="AA1303" s="178">
        <v>0</v>
      </c>
      <c r="AB1303" s="178"/>
      <c r="AC1303" s="178"/>
      <c r="AD1303" s="178"/>
    </row>
    <row r="1304" spans="1:30" s="218" customFormat="1" ht="20.25" hidden="1" customHeight="1" x14ac:dyDescent="0.25">
      <c r="A1304" s="192" t="s">
        <v>356</v>
      </c>
      <c r="B1304" s="192"/>
      <c r="C1304" s="219" t="s">
        <v>393</v>
      </c>
      <c r="D1304" s="219" t="s">
        <v>396</v>
      </c>
      <c r="E1304" s="219" t="s">
        <v>397</v>
      </c>
      <c r="F1304" s="211">
        <f t="shared" si="899"/>
        <v>4400</v>
      </c>
      <c r="G1304" s="211">
        <f t="shared" si="900"/>
        <v>0</v>
      </c>
      <c r="H1304" s="212">
        <f t="shared" si="901"/>
        <v>2400</v>
      </c>
      <c r="I1304" s="213"/>
      <c r="J1304" s="214"/>
      <c r="K1304" s="214">
        <v>312</v>
      </c>
      <c r="L1304" s="214"/>
      <c r="M1304" s="214"/>
      <c r="N1304" s="215"/>
      <c r="O1304" s="220" t="s">
        <v>46</v>
      </c>
      <c r="P1304" s="216" t="s">
        <v>141</v>
      </c>
      <c r="Q1304" s="217">
        <f t="shared" ref="Q1304:AB1304" si="903">Q1305</f>
        <v>2200</v>
      </c>
      <c r="R1304" s="217">
        <f t="shared" si="903"/>
        <v>0</v>
      </c>
      <c r="S1304" s="217">
        <f t="shared" si="903"/>
        <v>2200</v>
      </c>
      <c r="T1304" s="217">
        <f t="shared" si="903"/>
        <v>0</v>
      </c>
      <c r="U1304" s="217">
        <f t="shared" si="903"/>
        <v>0</v>
      </c>
      <c r="V1304" s="217">
        <f t="shared" si="903"/>
        <v>0</v>
      </c>
      <c r="W1304" s="217">
        <f t="shared" si="903"/>
        <v>0</v>
      </c>
      <c r="X1304" s="217">
        <f t="shared" si="903"/>
        <v>0</v>
      </c>
      <c r="Y1304" s="217">
        <f t="shared" si="903"/>
        <v>0</v>
      </c>
      <c r="Z1304" s="217">
        <f t="shared" si="903"/>
        <v>1200</v>
      </c>
      <c r="AA1304" s="217">
        <f t="shared" si="903"/>
        <v>1200</v>
      </c>
      <c r="AB1304" s="217">
        <f t="shared" si="903"/>
        <v>0</v>
      </c>
      <c r="AC1304" s="217"/>
      <c r="AD1304" s="217"/>
    </row>
    <row r="1305" spans="1:30" s="118" customFormat="1" ht="20.25" hidden="1" customHeight="1" x14ac:dyDescent="0.25">
      <c r="A1305" s="186" t="s">
        <v>356</v>
      </c>
      <c r="B1305" s="186"/>
      <c r="C1305" s="186"/>
      <c r="D1305" s="202" t="s">
        <v>396</v>
      </c>
      <c r="E1305" s="202" t="s">
        <v>397</v>
      </c>
      <c r="F1305" s="204">
        <f t="shared" si="899"/>
        <v>4400</v>
      </c>
      <c r="G1305" s="204">
        <f t="shared" si="900"/>
        <v>0</v>
      </c>
      <c r="H1305" s="205">
        <f t="shared" si="901"/>
        <v>2400</v>
      </c>
      <c r="I1305" s="128"/>
      <c r="J1305" s="128"/>
      <c r="K1305" s="128"/>
      <c r="L1305" s="136">
        <v>3121</v>
      </c>
      <c r="M1305" s="128"/>
      <c r="N1305" s="128"/>
      <c r="O1305" s="12" t="s">
        <v>46</v>
      </c>
      <c r="P1305" s="129" t="s">
        <v>141</v>
      </c>
      <c r="Q1305" s="137">
        <f t="shared" ref="Q1305:S1305" si="904">Q1306+Q1308</f>
        <v>2200</v>
      </c>
      <c r="R1305" s="137">
        <f t="shared" si="904"/>
        <v>0</v>
      </c>
      <c r="S1305" s="137">
        <f t="shared" si="904"/>
        <v>2200</v>
      </c>
      <c r="T1305" s="137">
        <f t="shared" ref="T1305:AB1305" si="905">T1306+T1308</f>
        <v>0</v>
      </c>
      <c r="U1305" s="137">
        <f t="shared" si="905"/>
        <v>0</v>
      </c>
      <c r="V1305" s="137">
        <f t="shared" si="905"/>
        <v>0</v>
      </c>
      <c r="W1305" s="137">
        <f t="shared" si="905"/>
        <v>0</v>
      </c>
      <c r="X1305" s="137">
        <f t="shared" si="905"/>
        <v>0</v>
      </c>
      <c r="Y1305" s="137">
        <f t="shared" si="905"/>
        <v>0</v>
      </c>
      <c r="Z1305" s="137">
        <f t="shared" si="905"/>
        <v>1200</v>
      </c>
      <c r="AA1305" s="137">
        <f t="shared" si="905"/>
        <v>1200</v>
      </c>
      <c r="AB1305" s="137">
        <f t="shared" si="905"/>
        <v>0</v>
      </c>
      <c r="AC1305" s="137"/>
      <c r="AD1305" s="137"/>
    </row>
    <row r="1306" spans="1:30" s="118" customFormat="1" ht="20.25" hidden="1" customHeight="1" x14ac:dyDescent="0.25">
      <c r="A1306" s="187" t="s">
        <v>356</v>
      </c>
      <c r="B1306" s="187"/>
      <c r="C1306" s="187"/>
      <c r="D1306" s="187"/>
      <c r="E1306" s="202" t="s">
        <v>397</v>
      </c>
      <c r="F1306" s="204">
        <f t="shared" si="899"/>
        <v>2400</v>
      </c>
      <c r="G1306" s="204">
        <f t="shared" si="900"/>
        <v>0</v>
      </c>
      <c r="H1306" s="205">
        <f t="shared" si="901"/>
        <v>1200</v>
      </c>
      <c r="I1306" s="128"/>
      <c r="J1306" s="135"/>
      <c r="K1306" s="135"/>
      <c r="L1306" s="135"/>
      <c r="M1306" s="198">
        <v>31216</v>
      </c>
      <c r="N1306" s="199"/>
      <c r="O1306" s="200" t="s">
        <v>46</v>
      </c>
      <c r="P1306" s="199" t="s">
        <v>146</v>
      </c>
      <c r="Q1306" s="201">
        <f t="shared" ref="Q1306:AB1306" si="906">Q1307</f>
        <v>1200</v>
      </c>
      <c r="R1306" s="201">
        <f t="shared" si="906"/>
        <v>0</v>
      </c>
      <c r="S1306" s="201">
        <f t="shared" si="906"/>
        <v>1200</v>
      </c>
      <c r="T1306" s="201">
        <f t="shared" si="906"/>
        <v>0</v>
      </c>
      <c r="U1306" s="201">
        <f t="shared" si="906"/>
        <v>0</v>
      </c>
      <c r="V1306" s="201">
        <f t="shared" si="906"/>
        <v>0</v>
      </c>
      <c r="W1306" s="201">
        <f t="shared" si="906"/>
        <v>0</v>
      </c>
      <c r="X1306" s="201">
        <f t="shared" si="906"/>
        <v>0</v>
      </c>
      <c r="Y1306" s="201">
        <f t="shared" si="906"/>
        <v>0</v>
      </c>
      <c r="Z1306" s="201">
        <f t="shared" si="906"/>
        <v>600</v>
      </c>
      <c r="AA1306" s="201">
        <f t="shared" si="906"/>
        <v>600</v>
      </c>
      <c r="AB1306" s="201">
        <f t="shared" si="906"/>
        <v>0</v>
      </c>
      <c r="AC1306" s="201"/>
      <c r="AD1306" s="201"/>
    </row>
    <row r="1307" spans="1:30" s="118" customFormat="1" ht="20.25" hidden="1" customHeight="1" x14ac:dyDescent="0.25">
      <c r="A1307" s="186" t="s">
        <v>356</v>
      </c>
      <c r="B1307" s="186"/>
      <c r="C1307" s="186"/>
      <c r="D1307" s="186"/>
      <c r="E1307" s="186"/>
      <c r="F1307" s="204">
        <f t="shared" si="899"/>
        <v>2400</v>
      </c>
      <c r="G1307" s="204">
        <f t="shared" si="900"/>
        <v>0</v>
      </c>
      <c r="H1307" s="205">
        <f t="shared" si="901"/>
        <v>1200</v>
      </c>
      <c r="I1307" s="128"/>
      <c r="J1307" s="128"/>
      <c r="K1307" s="128"/>
      <c r="L1307" s="136"/>
      <c r="M1307" s="131"/>
      <c r="N1307" s="175">
        <v>312160</v>
      </c>
      <c r="O1307" s="176" t="s">
        <v>46</v>
      </c>
      <c r="P1307" s="177" t="s">
        <v>146</v>
      </c>
      <c r="Q1307" s="178">
        <v>1200</v>
      </c>
      <c r="R1307" s="178">
        <f>S1307-Q1307</f>
        <v>0</v>
      </c>
      <c r="S1307" s="178">
        <v>1200</v>
      </c>
      <c r="T1307" s="178"/>
      <c r="U1307" s="178"/>
      <c r="V1307" s="178"/>
      <c r="W1307" s="178"/>
      <c r="X1307" s="178"/>
      <c r="Y1307" s="178"/>
      <c r="Z1307" s="178">
        <v>600</v>
      </c>
      <c r="AA1307" s="178">
        <v>600</v>
      </c>
      <c r="AB1307" s="178">
        <v>0</v>
      </c>
      <c r="AC1307" s="178"/>
      <c r="AD1307" s="178"/>
    </row>
    <row r="1308" spans="1:30" s="118" customFormat="1" ht="20.25" hidden="1" customHeight="1" x14ac:dyDescent="0.25">
      <c r="A1308" s="187" t="s">
        <v>356</v>
      </c>
      <c r="B1308" s="187"/>
      <c r="C1308" s="187"/>
      <c r="D1308" s="187"/>
      <c r="E1308" s="202" t="s">
        <v>397</v>
      </c>
      <c r="F1308" s="204">
        <f t="shared" si="899"/>
        <v>2000</v>
      </c>
      <c r="G1308" s="204">
        <f t="shared" si="900"/>
        <v>0</v>
      </c>
      <c r="H1308" s="205">
        <f t="shared" si="901"/>
        <v>1200</v>
      </c>
      <c r="I1308" s="128"/>
      <c r="J1308" s="135"/>
      <c r="K1308" s="135"/>
      <c r="L1308" s="135"/>
      <c r="M1308" s="198">
        <v>31219</v>
      </c>
      <c r="N1308" s="199"/>
      <c r="O1308" s="200" t="s">
        <v>46</v>
      </c>
      <c r="P1308" s="199" t="s">
        <v>147</v>
      </c>
      <c r="Q1308" s="201">
        <f t="shared" ref="Q1308:AB1308" si="907">Q1309</f>
        <v>1000</v>
      </c>
      <c r="R1308" s="201">
        <f t="shared" si="907"/>
        <v>0</v>
      </c>
      <c r="S1308" s="201">
        <f t="shared" si="907"/>
        <v>1000</v>
      </c>
      <c r="T1308" s="201">
        <f t="shared" si="907"/>
        <v>0</v>
      </c>
      <c r="U1308" s="201">
        <f t="shared" si="907"/>
        <v>0</v>
      </c>
      <c r="V1308" s="201">
        <f t="shared" si="907"/>
        <v>0</v>
      </c>
      <c r="W1308" s="201">
        <f t="shared" si="907"/>
        <v>0</v>
      </c>
      <c r="X1308" s="201">
        <f t="shared" si="907"/>
        <v>0</v>
      </c>
      <c r="Y1308" s="201">
        <f t="shared" si="907"/>
        <v>0</v>
      </c>
      <c r="Z1308" s="201">
        <f t="shared" si="907"/>
        <v>600</v>
      </c>
      <c r="AA1308" s="201">
        <f t="shared" si="907"/>
        <v>600</v>
      </c>
      <c r="AB1308" s="201">
        <f t="shared" si="907"/>
        <v>0</v>
      </c>
      <c r="AC1308" s="201"/>
      <c r="AD1308" s="201"/>
    </row>
    <row r="1309" spans="1:30" s="118" customFormat="1" ht="20.25" hidden="1" customHeight="1" x14ac:dyDescent="0.25">
      <c r="A1309" s="186" t="s">
        <v>356</v>
      </c>
      <c r="B1309" s="186"/>
      <c r="C1309" s="186"/>
      <c r="D1309" s="186"/>
      <c r="E1309" s="186"/>
      <c r="F1309" s="204">
        <f t="shared" si="899"/>
        <v>2000</v>
      </c>
      <c r="G1309" s="204">
        <f t="shared" si="900"/>
        <v>0</v>
      </c>
      <c r="H1309" s="205">
        <f t="shared" si="901"/>
        <v>1200</v>
      </c>
      <c r="I1309" s="128"/>
      <c r="J1309" s="128"/>
      <c r="K1309" s="128"/>
      <c r="L1309" s="136"/>
      <c r="M1309" s="131"/>
      <c r="N1309" s="175">
        <v>312190</v>
      </c>
      <c r="O1309" s="176" t="s">
        <v>46</v>
      </c>
      <c r="P1309" s="177" t="s">
        <v>148</v>
      </c>
      <c r="Q1309" s="178">
        <v>1000</v>
      </c>
      <c r="R1309" s="178">
        <f>S1309-Q1309</f>
        <v>0</v>
      </c>
      <c r="S1309" s="178">
        <v>1000</v>
      </c>
      <c r="T1309" s="178"/>
      <c r="U1309" s="178"/>
      <c r="V1309" s="178"/>
      <c r="W1309" s="178"/>
      <c r="X1309" s="178"/>
      <c r="Y1309" s="178"/>
      <c r="Z1309" s="178">
        <v>600</v>
      </c>
      <c r="AA1309" s="178">
        <v>600</v>
      </c>
      <c r="AB1309" s="178">
        <v>0</v>
      </c>
      <c r="AC1309" s="178"/>
      <c r="AD1309" s="178"/>
    </row>
    <row r="1310" spans="1:30" s="218" customFormat="1" ht="20.25" hidden="1" customHeight="1" x14ac:dyDescent="0.25">
      <c r="A1310" s="192" t="s">
        <v>356</v>
      </c>
      <c r="B1310" s="192"/>
      <c r="C1310" s="219" t="s">
        <v>393</v>
      </c>
      <c r="D1310" s="219" t="s">
        <v>396</v>
      </c>
      <c r="E1310" s="219" t="s">
        <v>397</v>
      </c>
      <c r="F1310" s="211">
        <f t="shared" si="899"/>
        <v>35000</v>
      </c>
      <c r="G1310" s="211">
        <f t="shared" si="900"/>
        <v>0</v>
      </c>
      <c r="H1310" s="212">
        <f t="shared" si="901"/>
        <v>27590</v>
      </c>
      <c r="I1310" s="213"/>
      <c r="J1310" s="214"/>
      <c r="K1310" s="214">
        <v>313</v>
      </c>
      <c r="L1310" s="214"/>
      <c r="M1310" s="214"/>
      <c r="N1310" s="215"/>
      <c r="O1310" s="220" t="s">
        <v>46</v>
      </c>
      <c r="P1310" s="216" t="s">
        <v>149</v>
      </c>
      <c r="Q1310" s="217">
        <f t="shared" ref="Q1310:AB1312" si="908">Q1311</f>
        <v>17500</v>
      </c>
      <c r="R1310" s="217">
        <f t="shared" si="908"/>
        <v>0</v>
      </c>
      <c r="S1310" s="217">
        <f t="shared" si="908"/>
        <v>17500</v>
      </c>
      <c r="T1310" s="217">
        <f t="shared" si="908"/>
        <v>0</v>
      </c>
      <c r="U1310" s="217">
        <f t="shared" si="908"/>
        <v>0</v>
      </c>
      <c r="V1310" s="217">
        <f t="shared" si="908"/>
        <v>0</v>
      </c>
      <c r="W1310" s="217">
        <f t="shared" si="908"/>
        <v>0</v>
      </c>
      <c r="X1310" s="217">
        <f t="shared" si="908"/>
        <v>0</v>
      </c>
      <c r="Y1310" s="217">
        <f t="shared" si="908"/>
        <v>0</v>
      </c>
      <c r="Z1310" s="217">
        <f t="shared" si="908"/>
        <v>10090</v>
      </c>
      <c r="AA1310" s="217">
        <f t="shared" si="908"/>
        <v>12000</v>
      </c>
      <c r="AB1310" s="217">
        <f t="shared" si="908"/>
        <v>5500</v>
      </c>
      <c r="AC1310" s="217"/>
      <c r="AD1310" s="217"/>
    </row>
    <row r="1311" spans="1:30" s="118" customFormat="1" ht="20.25" hidden="1" customHeight="1" x14ac:dyDescent="0.25">
      <c r="A1311" s="186" t="s">
        <v>356</v>
      </c>
      <c r="B1311" s="186"/>
      <c r="C1311" s="186"/>
      <c r="D1311" s="202" t="s">
        <v>396</v>
      </c>
      <c r="E1311" s="202" t="s">
        <v>397</v>
      </c>
      <c r="F1311" s="204">
        <f t="shared" si="899"/>
        <v>35000</v>
      </c>
      <c r="G1311" s="204">
        <f t="shared" si="900"/>
        <v>0</v>
      </c>
      <c r="H1311" s="205">
        <f t="shared" si="901"/>
        <v>27590</v>
      </c>
      <c r="I1311" s="128"/>
      <c r="J1311" s="128"/>
      <c r="K1311" s="128"/>
      <c r="L1311" s="136">
        <v>3132</v>
      </c>
      <c r="M1311" s="128"/>
      <c r="N1311" s="128"/>
      <c r="O1311" s="12" t="s">
        <v>46</v>
      </c>
      <c r="P1311" s="129" t="s">
        <v>150</v>
      </c>
      <c r="Q1311" s="147">
        <f t="shared" si="908"/>
        <v>17500</v>
      </c>
      <c r="R1311" s="147">
        <f t="shared" si="908"/>
        <v>0</v>
      </c>
      <c r="S1311" s="147">
        <f t="shared" si="908"/>
        <v>17500</v>
      </c>
      <c r="T1311" s="147">
        <f t="shared" si="908"/>
        <v>0</v>
      </c>
      <c r="U1311" s="147">
        <f t="shared" si="908"/>
        <v>0</v>
      </c>
      <c r="V1311" s="147">
        <f t="shared" si="908"/>
        <v>0</v>
      </c>
      <c r="W1311" s="147">
        <f t="shared" si="908"/>
        <v>0</v>
      </c>
      <c r="X1311" s="147">
        <f t="shared" si="908"/>
        <v>0</v>
      </c>
      <c r="Y1311" s="147">
        <f t="shared" si="908"/>
        <v>0</v>
      </c>
      <c r="Z1311" s="147">
        <f t="shared" si="908"/>
        <v>10090</v>
      </c>
      <c r="AA1311" s="147">
        <f t="shared" si="908"/>
        <v>12000</v>
      </c>
      <c r="AB1311" s="147">
        <f t="shared" si="908"/>
        <v>5500</v>
      </c>
      <c r="AC1311" s="147"/>
      <c r="AD1311" s="147"/>
    </row>
    <row r="1312" spans="1:30" s="118" customFormat="1" ht="20.25" hidden="1" customHeight="1" x14ac:dyDescent="0.25">
      <c r="A1312" s="187" t="s">
        <v>356</v>
      </c>
      <c r="B1312" s="187"/>
      <c r="C1312" s="187"/>
      <c r="D1312" s="187"/>
      <c r="E1312" s="202" t="s">
        <v>397</v>
      </c>
      <c r="F1312" s="204">
        <f t="shared" si="899"/>
        <v>35000</v>
      </c>
      <c r="G1312" s="204">
        <f t="shared" si="900"/>
        <v>0</v>
      </c>
      <c r="H1312" s="205">
        <f t="shared" si="901"/>
        <v>27590</v>
      </c>
      <c r="I1312" s="128"/>
      <c r="J1312" s="135"/>
      <c r="K1312" s="135"/>
      <c r="L1312" s="135"/>
      <c r="M1312" s="198">
        <v>31321</v>
      </c>
      <c r="N1312" s="199"/>
      <c r="O1312" s="200" t="s">
        <v>46</v>
      </c>
      <c r="P1312" s="199" t="s">
        <v>150</v>
      </c>
      <c r="Q1312" s="201">
        <f t="shared" si="908"/>
        <v>17500</v>
      </c>
      <c r="R1312" s="201">
        <f t="shared" si="908"/>
        <v>0</v>
      </c>
      <c r="S1312" s="201">
        <f t="shared" si="908"/>
        <v>17500</v>
      </c>
      <c r="T1312" s="201">
        <f t="shared" si="908"/>
        <v>0</v>
      </c>
      <c r="U1312" s="201">
        <f t="shared" si="908"/>
        <v>0</v>
      </c>
      <c r="V1312" s="201">
        <f t="shared" si="908"/>
        <v>0</v>
      </c>
      <c r="W1312" s="201">
        <f t="shared" si="908"/>
        <v>0</v>
      </c>
      <c r="X1312" s="201">
        <f t="shared" si="908"/>
        <v>0</v>
      </c>
      <c r="Y1312" s="201">
        <f t="shared" si="908"/>
        <v>0</v>
      </c>
      <c r="Z1312" s="201">
        <f t="shared" si="908"/>
        <v>10090</v>
      </c>
      <c r="AA1312" s="201">
        <f t="shared" si="908"/>
        <v>12000</v>
      </c>
      <c r="AB1312" s="201">
        <f t="shared" si="908"/>
        <v>5500</v>
      </c>
      <c r="AC1312" s="201"/>
      <c r="AD1312" s="201"/>
    </row>
    <row r="1313" spans="1:30" s="118" customFormat="1" ht="20.25" hidden="1" customHeight="1" x14ac:dyDescent="0.25">
      <c r="A1313" s="186" t="s">
        <v>356</v>
      </c>
      <c r="B1313" s="186"/>
      <c r="C1313" s="186"/>
      <c r="D1313" s="186"/>
      <c r="E1313" s="186"/>
      <c r="F1313" s="204">
        <f t="shared" si="899"/>
        <v>35000</v>
      </c>
      <c r="G1313" s="204">
        <f t="shared" si="900"/>
        <v>0</v>
      </c>
      <c r="H1313" s="205">
        <f t="shared" si="901"/>
        <v>27590</v>
      </c>
      <c r="I1313" s="128"/>
      <c r="J1313" s="128"/>
      <c r="K1313" s="128"/>
      <c r="L1313" s="136"/>
      <c r="M1313" s="131"/>
      <c r="N1313" s="175">
        <v>313210</v>
      </c>
      <c r="O1313" s="176" t="s">
        <v>46</v>
      </c>
      <c r="P1313" s="177" t="s">
        <v>150</v>
      </c>
      <c r="Q1313" s="178">
        <v>17500</v>
      </c>
      <c r="R1313" s="178">
        <f>S1313-Q1313</f>
        <v>0</v>
      </c>
      <c r="S1313" s="178">
        <v>17500</v>
      </c>
      <c r="T1313" s="178"/>
      <c r="U1313" s="178"/>
      <c r="V1313" s="178"/>
      <c r="W1313" s="178"/>
      <c r="X1313" s="178"/>
      <c r="Y1313" s="178"/>
      <c r="Z1313" s="178">
        <v>10090</v>
      </c>
      <c r="AA1313" s="178">
        <v>12000</v>
      </c>
      <c r="AB1313" s="178">
        <v>5500</v>
      </c>
      <c r="AC1313" s="178"/>
      <c r="AD1313" s="178"/>
    </row>
    <row r="1314" spans="1:30" s="191" customFormat="1" ht="20.25" customHeight="1" x14ac:dyDescent="0.25">
      <c r="A1314" s="187" t="s">
        <v>356</v>
      </c>
      <c r="B1314" s="202" t="s">
        <v>362</v>
      </c>
      <c r="C1314" s="202" t="s">
        <v>393</v>
      </c>
      <c r="D1314" s="202" t="s">
        <v>396</v>
      </c>
      <c r="E1314" s="202" t="s">
        <v>397</v>
      </c>
      <c r="F1314" s="204">
        <f t="shared" si="899"/>
        <v>18400</v>
      </c>
      <c r="G1314" s="204">
        <f t="shared" si="900"/>
        <v>0</v>
      </c>
      <c r="H1314" s="205">
        <f t="shared" si="901"/>
        <v>3851</v>
      </c>
      <c r="I1314" s="125"/>
      <c r="J1314" s="125">
        <v>32</v>
      </c>
      <c r="K1314" s="125"/>
      <c r="L1314" s="125"/>
      <c r="M1314" s="125"/>
      <c r="N1314" s="125"/>
      <c r="O1314" s="179" t="s">
        <v>46</v>
      </c>
      <c r="P1314" s="189" t="s">
        <v>6</v>
      </c>
      <c r="Q1314" s="190">
        <f>+Q1341+Q1315+Q1345</f>
        <v>9200</v>
      </c>
      <c r="R1314" s="190">
        <f t="shared" ref="R1314:AD1314" si="909">+R1341+R1315+R1345</f>
        <v>0</v>
      </c>
      <c r="S1314" s="190">
        <f t="shared" si="909"/>
        <v>9200</v>
      </c>
      <c r="T1314" s="190">
        <f t="shared" si="909"/>
        <v>0</v>
      </c>
      <c r="U1314" s="190">
        <f t="shared" si="909"/>
        <v>0</v>
      </c>
      <c r="V1314" s="190">
        <f t="shared" si="909"/>
        <v>0</v>
      </c>
      <c r="W1314" s="190">
        <f t="shared" si="909"/>
        <v>0</v>
      </c>
      <c r="X1314" s="190">
        <f t="shared" si="909"/>
        <v>0</v>
      </c>
      <c r="Y1314" s="190">
        <f t="shared" si="909"/>
        <v>0</v>
      </c>
      <c r="Z1314" s="190">
        <f t="shared" si="909"/>
        <v>1551</v>
      </c>
      <c r="AA1314" s="190">
        <f t="shared" si="909"/>
        <v>2300</v>
      </c>
      <c r="AB1314" s="190">
        <f t="shared" si="909"/>
        <v>0</v>
      </c>
      <c r="AC1314" s="190">
        <f t="shared" si="909"/>
        <v>0</v>
      </c>
      <c r="AD1314" s="190">
        <f t="shared" si="909"/>
        <v>0</v>
      </c>
    </row>
    <row r="1315" spans="1:30" s="218" customFormat="1" ht="20.25" hidden="1" customHeight="1" x14ac:dyDescent="0.25">
      <c r="A1315" s="192" t="s">
        <v>356</v>
      </c>
      <c r="B1315" s="192"/>
      <c r="C1315" s="219" t="s">
        <v>393</v>
      </c>
      <c r="D1315" s="219" t="s">
        <v>396</v>
      </c>
      <c r="E1315" s="219" t="s">
        <v>397</v>
      </c>
      <c r="F1315" s="211">
        <f t="shared" si="899"/>
        <v>13200</v>
      </c>
      <c r="G1315" s="211">
        <f t="shared" si="900"/>
        <v>0</v>
      </c>
      <c r="H1315" s="212">
        <f t="shared" si="901"/>
        <v>2851</v>
      </c>
      <c r="I1315" s="213"/>
      <c r="J1315" s="214"/>
      <c r="K1315" s="214">
        <v>321</v>
      </c>
      <c r="L1315" s="214"/>
      <c r="M1315" s="214"/>
      <c r="N1315" s="215"/>
      <c r="O1315" s="220" t="s">
        <v>46</v>
      </c>
      <c r="P1315" s="216" t="s">
        <v>151</v>
      </c>
      <c r="Q1315" s="217">
        <f>Q1316+Q1331+Q1336</f>
        <v>6600</v>
      </c>
      <c r="R1315" s="217">
        <f t="shared" ref="R1315:S1315" si="910">R1316+R1331+R1336</f>
        <v>0</v>
      </c>
      <c r="S1315" s="217">
        <f t="shared" si="910"/>
        <v>6600</v>
      </c>
      <c r="T1315" s="217">
        <f t="shared" ref="T1315:AB1315" si="911">T1316+T1331+T1336</f>
        <v>0</v>
      </c>
      <c r="U1315" s="217">
        <f t="shared" si="911"/>
        <v>0</v>
      </c>
      <c r="V1315" s="217">
        <f t="shared" si="911"/>
        <v>0</v>
      </c>
      <c r="W1315" s="217">
        <f t="shared" si="911"/>
        <v>0</v>
      </c>
      <c r="X1315" s="217">
        <f t="shared" si="911"/>
        <v>0</v>
      </c>
      <c r="Y1315" s="217">
        <f t="shared" si="911"/>
        <v>0</v>
      </c>
      <c r="Z1315" s="217">
        <f t="shared" si="911"/>
        <v>1551</v>
      </c>
      <c r="AA1315" s="217">
        <f t="shared" si="911"/>
        <v>1300</v>
      </c>
      <c r="AB1315" s="217">
        <f t="shared" si="911"/>
        <v>0</v>
      </c>
      <c r="AC1315" s="245"/>
      <c r="AD1315" s="245"/>
    </row>
    <row r="1316" spans="1:30" s="118" customFormat="1" ht="20.25" hidden="1" customHeight="1" x14ac:dyDescent="0.25">
      <c r="A1316" s="186" t="s">
        <v>356</v>
      </c>
      <c r="B1316" s="186"/>
      <c r="C1316" s="186"/>
      <c r="D1316" s="202" t="s">
        <v>396</v>
      </c>
      <c r="E1316" s="202" t="s">
        <v>397</v>
      </c>
      <c r="F1316" s="204">
        <f t="shared" si="899"/>
        <v>6400</v>
      </c>
      <c r="G1316" s="204">
        <f t="shared" si="900"/>
        <v>0</v>
      </c>
      <c r="H1316" s="205">
        <f t="shared" si="901"/>
        <v>1851</v>
      </c>
      <c r="I1316" s="128"/>
      <c r="J1316" s="125"/>
      <c r="K1316" s="128"/>
      <c r="L1316" s="136">
        <v>3211</v>
      </c>
      <c r="M1316" s="125"/>
      <c r="N1316" s="125"/>
      <c r="O1316" s="12" t="s">
        <v>46</v>
      </c>
      <c r="P1316" s="129" t="s">
        <v>152</v>
      </c>
      <c r="Q1316" s="137">
        <f>Q1317+Q1321+Q1325+Q1329+Q1319+Q1327+Q1323</f>
        <v>3200</v>
      </c>
      <c r="R1316" s="137">
        <f>R1317+R1321+R1325+R1329+R1319+R1327+R1323</f>
        <v>0</v>
      </c>
      <c r="S1316" s="137">
        <f>S1317+S1321+S1325+S1329+S1319+S1327+S1323</f>
        <v>3200</v>
      </c>
      <c r="T1316" s="137">
        <f t="shared" ref="T1316:AB1316" si="912">T1317+T1321+T1325+T1329+T1319+T1327+T1323</f>
        <v>0</v>
      </c>
      <c r="U1316" s="137">
        <f t="shared" si="912"/>
        <v>0</v>
      </c>
      <c r="V1316" s="137">
        <f t="shared" si="912"/>
        <v>0</v>
      </c>
      <c r="W1316" s="137">
        <f t="shared" si="912"/>
        <v>0</v>
      </c>
      <c r="X1316" s="137">
        <f t="shared" si="912"/>
        <v>0</v>
      </c>
      <c r="Y1316" s="137">
        <f t="shared" si="912"/>
        <v>0</v>
      </c>
      <c r="Z1316" s="137">
        <f t="shared" si="912"/>
        <v>1551</v>
      </c>
      <c r="AA1316" s="137">
        <f t="shared" si="912"/>
        <v>300</v>
      </c>
      <c r="AB1316" s="137">
        <f t="shared" si="912"/>
        <v>0</v>
      </c>
      <c r="AC1316" s="246"/>
      <c r="AD1316" s="246"/>
    </row>
    <row r="1317" spans="1:30" s="118" customFormat="1" ht="20.25" hidden="1" customHeight="1" x14ac:dyDescent="0.25">
      <c r="A1317" s="187" t="s">
        <v>356</v>
      </c>
      <c r="B1317" s="187"/>
      <c r="C1317" s="187"/>
      <c r="D1317" s="187"/>
      <c r="E1317" s="202" t="s">
        <v>397</v>
      </c>
      <c r="F1317" s="204">
        <f t="shared" si="899"/>
        <v>200</v>
      </c>
      <c r="G1317" s="204">
        <f t="shared" si="900"/>
        <v>0</v>
      </c>
      <c r="H1317" s="205">
        <f t="shared" si="901"/>
        <v>0</v>
      </c>
      <c r="I1317" s="128"/>
      <c r="J1317" s="135"/>
      <c r="K1317" s="135"/>
      <c r="L1317" s="135"/>
      <c r="M1317" s="198">
        <v>32111</v>
      </c>
      <c r="N1317" s="199"/>
      <c r="O1317" s="200" t="s">
        <v>46</v>
      </c>
      <c r="P1317" s="199" t="s">
        <v>153</v>
      </c>
      <c r="Q1317" s="201">
        <f t="shared" ref="Q1317:AB1317" si="913">Q1318</f>
        <v>100</v>
      </c>
      <c r="R1317" s="201">
        <f t="shared" si="913"/>
        <v>0</v>
      </c>
      <c r="S1317" s="201">
        <f t="shared" si="913"/>
        <v>100</v>
      </c>
      <c r="T1317" s="201">
        <f t="shared" si="913"/>
        <v>0</v>
      </c>
      <c r="U1317" s="201">
        <f t="shared" si="913"/>
        <v>0</v>
      </c>
      <c r="V1317" s="201">
        <f t="shared" si="913"/>
        <v>0</v>
      </c>
      <c r="W1317" s="201">
        <f t="shared" si="913"/>
        <v>0</v>
      </c>
      <c r="X1317" s="201">
        <f t="shared" si="913"/>
        <v>0</v>
      </c>
      <c r="Y1317" s="201">
        <f t="shared" si="913"/>
        <v>0</v>
      </c>
      <c r="Z1317" s="201">
        <f t="shared" si="913"/>
        <v>0</v>
      </c>
      <c r="AA1317" s="201">
        <f t="shared" si="913"/>
        <v>0</v>
      </c>
      <c r="AB1317" s="201">
        <f t="shared" si="913"/>
        <v>0</v>
      </c>
      <c r="AC1317" s="247"/>
      <c r="AD1317" s="247"/>
    </row>
    <row r="1318" spans="1:30" s="118" customFormat="1" ht="20.25" hidden="1" customHeight="1" x14ac:dyDescent="0.25">
      <c r="A1318" s="186" t="s">
        <v>356</v>
      </c>
      <c r="B1318" s="186"/>
      <c r="C1318" s="186"/>
      <c r="D1318" s="186"/>
      <c r="E1318" s="186"/>
      <c r="F1318" s="204">
        <f t="shared" si="899"/>
        <v>200</v>
      </c>
      <c r="G1318" s="204">
        <f t="shared" si="900"/>
        <v>0</v>
      </c>
      <c r="H1318" s="205">
        <f t="shared" si="901"/>
        <v>0</v>
      </c>
      <c r="I1318" s="128"/>
      <c r="J1318" s="125"/>
      <c r="K1318" s="128"/>
      <c r="L1318" s="136"/>
      <c r="M1318" s="136"/>
      <c r="N1318" s="175">
        <v>321110</v>
      </c>
      <c r="O1318" s="176" t="s">
        <v>46</v>
      </c>
      <c r="P1318" s="177" t="s">
        <v>153</v>
      </c>
      <c r="Q1318" s="178">
        <v>100</v>
      </c>
      <c r="R1318" s="178">
        <f>S1318-Q1318</f>
        <v>0</v>
      </c>
      <c r="S1318" s="178">
        <v>100</v>
      </c>
      <c r="T1318" s="178"/>
      <c r="U1318" s="178"/>
      <c r="V1318" s="178"/>
      <c r="W1318" s="178"/>
      <c r="X1318" s="178"/>
      <c r="Y1318" s="178"/>
      <c r="Z1318" s="178"/>
      <c r="AA1318" s="178">
        <v>0</v>
      </c>
      <c r="AB1318" s="178"/>
      <c r="AC1318" s="248"/>
      <c r="AD1318" s="248"/>
    </row>
    <row r="1319" spans="1:30" s="118" customFormat="1" ht="20.25" hidden="1" customHeight="1" x14ac:dyDescent="0.25">
      <c r="A1319" s="187" t="s">
        <v>356</v>
      </c>
      <c r="B1319" s="187"/>
      <c r="C1319" s="187"/>
      <c r="D1319" s="187"/>
      <c r="E1319" s="202" t="s">
        <v>397</v>
      </c>
      <c r="F1319" s="204">
        <f t="shared" si="899"/>
        <v>1000</v>
      </c>
      <c r="G1319" s="204">
        <f t="shared" si="900"/>
        <v>0</v>
      </c>
      <c r="H1319" s="205">
        <f t="shared" si="901"/>
        <v>480</v>
      </c>
      <c r="I1319" s="128"/>
      <c r="J1319" s="135"/>
      <c r="K1319" s="135"/>
      <c r="L1319" s="135"/>
      <c r="M1319" s="198">
        <v>32112</v>
      </c>
      <c r="N1319" s="199"/>
      <c r="O1319" s="200" t="s">
        <v>46</v>
      </c>
      <c r="P1319" s="199" t="s">
        <v>314</v>
      </c>
      <c r="Q1319" s="201">
        <f>Q1320</f>
        <v>500</v>
      </c>
      <c r="R1319" s="201">
        <f>R1320</f>
        <v>0</v>
      </c>
      <c r="S1319" s="201">
        <f>S1320</f>
        <v>500</v>
      </c>
      <c r="T1319" s="201">
        <f t="shared" ref="T1319:AB1319" si="914">T1320</f>
        <v>0</v>
      </c>
      <c r="U1319" s="201">
        <f t="shared" si="914"/>
        <v>0</v>
      </c>
      <c r="V1319" s="201">
        <f t="shared" si="914"/>
        <v>0</v>
      </c>
      <c r="W1319" s="201">
        <f t="shared" si="914"/>
        <v>0</v>
      </c>
      <c r="X1319" s="201">
        <f t="shared" si="914"/>
        <v>0</v>
      </c>
      <c r="Y1319" s="201">
        <f t="shared" si="914"/>
        <v>0</v>
      </c>
      <c r="Z1319" s="201">
        <f t="shared" si="914"/>
        <v>480</v>
      </c>
      <c r="AA1319" s="201">
        <f t="shared" si="914"/>
        <v>0</v>
      </c>
      <c r="AB1319" s="201">
        <f t="shared" si="914"/>
        <v>0</v>
      </c>
      <c r="AC1319" s="247"/>
      <c r="AD1319" s="247"/>
    </row>
    <row r="1320" spans="1:30" s="118" customFormat="1" ht="20.25" hidden="1" customHeight="1" x14ac:dyDescent="0.25">
      <c r="A1320" s="186" t="s">
        <v>356</v>
      </c>
      <c r="B1320" s="186"/>
      <c r="C1320" s="186"/>
      <c r="D1320" s="186"/>
      <c r="E1320" s="186"/>
      <c r="F1320" s="204">
        <f t="shared" si="899"/>
        <v>1000</v>
      </c>
      <c r="G1320" s="204">
        <f t="shared" si="900"/>
        <v>0</v>
      </c>
      <c r="H1320" s="205">
        <f t="shared" si="901"/>
        <v>480</v>
      </c>
      <c r="I1320" s="128"/>
      <c r="J1320" s="125"/>
      <c r="K1320" s="136"/>
      <c r="L1320" s="136"/>
      <c r="M1320" s="131"/>
      <c r="N1320" s="175">
        <v>321120</v>
      </c>
      <c r="O1320" s="176" t="s">
        <v>46</v>
      </c>
      <c r="P1320" s="177" t="s">
        <v>314</v>
      </c>
      <c r="Q1320" s="178">
        <v>500</v>
      </c>
      <c r="R1320" s="178">
        <f>S1320-Q1320</f>
        <v>0</v>
      </c>
      <c r="S1320" s="178">
        <v>500</v>
      </c>
      <c r="T1320" s="178"/>
      <c r="U1320" s="178"/>
      <c r="V1320" s="178"/>
      <c r="W1320" s="178"/>
      <c r="X1320" s="178"/>
      <c r="Y1320" s="178"/>
      <c r="Z1320" s="178">
        <v>480</v>
      </c>
      <c r="AA1320" s="178">
        <v>0</v>
      </c>
      <c r="AB1320" s="178"/>
      <c r="AC1320" s="248"/>
      <c r="AD1320" s="248"/>
    </row>
    <row r="1321" spans="1:30" s="118" customFormat="1" ht="20.25" hidden="1" customHeight="1" x14ac:dyDescent="0.25">
      <c r="A1321" s="187" t="s">
        <v>356</v>
      </c>
      <c r="B1321" s="187"/>
      <c r="C1321" s="187"/>
      <c r="D1321" s="187"/>
      <c r="E1321" s="202" t="s">
        <v>397</v>
      </c>
      <c r="F1321" s="204">
        <f t="shared" si="899"/>
        <v>2700</v>
      </c>
      <c r="G1321" s="204">
        <f t="shared" si="900"/>
        <v>0</v>
      </c>
      <c r="H1321" s="205">
        <f t="shared" si="901"/>
        <v>200</v>
      </c>
      <c r="I1321" s="128"/>
      <c r="J1321" s="135"/>
      <c r="K1321" s="135"/>
      <c r="L1321" s="135"/>
      <c r="M1321" s="198">
        <v>32113</v>
      </c>
      <c r="N1321" s="199"/>
      <c r="O1321" s="200" t="s">
        <v>46</v>
      </c>
      <c r="P1321" s="199" t="s">
        <v>154</v>
      </c>
      <c r="Q1321" s="201">
        <f t="shared" ref="Q1321:AB1321" si="915">Q1322</f>
        <v>1350</v>
      </c>
      <c r="R1321" s="201">
        <f t="shared" si="915"/>
        <v>0</v>
      </c>
      <c r="S1321" s="201">
        <f t="shared" si="915"/>
        <v>1350</v>
      </c>
      <c r="T1321" s="201">
        <f t="shared" si="915"/>
        <v>0</v>
      </c>
      <c r="U1321" s="201">
        <f t="shared" si="915"/>
        <v>0</v>
      </c>
      <c r="V1321" s="201">
        <f t="shared" si="915"/>
        <v>0</v>
      </c>
      <c r="W1321" s="201">
        <f t="shared" si="915"/>
        <v>0</v>
      </c>
      <c r="X1321" s="201">
        <f t="shared" si="915"/>
        <v>0</v>
      </c>
      <c r="Y1321" s="201">
        <f t="shared" si="915"/>
        <v>0</v>
      </c>
      <c r="Z1321" s="201">
        <f t="shared" si="915"/>
        <v>0</v>
      </c>
      <c r="AA1321" s="201">
        <f t="shared" si="915"/>
        <v>200</v>
      </c>
      <c r="AB1321" s="201">
        <f t="shared" si="915"/>
        <v>0</v>
      </c>
      <c r="AC1321" s="247"/>
      <c r="AD1321" s="247"/>
    </row>
    <row r="1322" spans="1:30" s="118" customFormat="1" ht="20.25" hidden="1" customHeight="1" x14ac:dyDescent="0.25">
      <c r="A1322" s="186" t="s">
        <v>356</v>
      </c>
      <c r="B1322" s="186"/>
      <c r="C1322" s="186"/>
      <c r="D1322" s="186"/>
      <c r="E1322" s="186"/>
      <c r="F1322" s="204">
        <f t="shared" si="899"/>
        <v>2700</v>
      </c>
      <c r="G1322" s="204">
        <f t="shared" si="900"/>
        <v>0</v>
      </c>
      <c r="H1322" s="205">
        <f t="shared" si="901"/>
        <v>200</v>
      </c>
      <c r="I1322" s="128"/>
      <c r="J1322" s="125"/>
      <c r="K1322" s="136"/>
      <c r="L1322" s="136"/>
      <c r="M1322" s="136"/>
      <c r="N1322" s="175">
        <v>321130</v>
      </c>
      <c r="O1322" s="176" t="s">
        <v>46</v>
      </c>
      <c r="P1322" s="177" t="s">
        <v>154</v>
      </c>
      <c r="Q1322" s="178">
        <v>1350</v>
      </c>
      <c r="R1322" s="178">
        <f>S1322-Q1322</f>
        <v>0</v>
      </c>
      <c r="S1322" s="178">
        <v>1350</v>
      </c>
      <c r="T1322" s="178"/>
      <c r="U1322" s="178"/>
      <c r="V1322" s="178"/>
      <c r="W1322" s="178"/>
      <c r="X1322" s="178"/>
      <c r="Y1322" s="178"/>
      <c r="Z1322" s="178">
        <v>0</v>
      </c>
      <c r="AA1322" s="178">
        <v>200</v>
      </c>
      <c r="AB1322" s="178">
        <v>0</v>
      </c>
      <c r="AC1322" s="248"/>
      <c r="AD1322" s="248"/>
    </row>
    <row r="1323" spans="1:30" s="118" customFormat="1" ht="20.25" hidden="1" customHeight="1" x14ac:dyDescent="0.25">
      <c r="A1323" s="187" t="s">
        <v>356</v>
      </c>
      <c r="B1323" s="187"/>
      <c r="C1323" s="187"/>
      <c r="D1323" s="187"/>
      <c r="E1323" s="202" t="s">
        <v>397</v>
      </c>
      <c r="F1323" s="204">
        <f t="shared" si="899"/>
        <v>1300</v>
      </c>
      <c r="G1323" s="204">
        <f t="shared" si="900"/>
        <v>0</v>
      </c>
      <c r="H1323" s="205">
        <f t="shared" si="901"/>
        <v>625</v>
      </c>
      <c r="I1323" s="128"/>
      <c r="J1323" s="135"/>
      <c r="K1323" s="135"/>
      <c r="L1323" s="135"/>
      <c r="M1323" s="198">
        <v>32114</v>
      </c>
      <c r="N1323" s="199"/>
      <c r="O1323" s="200" t="s">
        <v>46</v>
      </c>
      <c r="P1323" s="199" t="s">
        <v>315</v>
      </c>
      <c r="Q1323" s="201">
        <f>Q1324</f>
        <v>650</v>
      </c>
      <c r="R1323" s="201">
        <f>R1324</f>
        <v>0</v>
      </c>
      <c r="S1323" s="201">
        <f>S1324</f>
        <v>650</v>
      </c>
      <c r="T1323" s="201">
        <f t="shared" ref="T1323:AB1323" si="916">T1324</f>
        <v>0</v>
      </c>
      <c r="U1323" s="201">
        <f t="shared" si="916"/>
        <v>0</v>
      </c>
      <c r="V1323" s="201">
        <f t="shared" si="916"/>
        <v>0</v>
      </c>
      <c r="W1323" s="201">
        <f t="shared" si="916"/>
        <v>0</v>
      </c>
      <c r="X1323" s="201">
        <f t="shared" si="916"/>
        <v>0</v>
      </c>
      <c r="Y1323" s="201">
        <f t="shared" si="916"/>
        <v>0</v>
      </c>
      <c r="Z1323" s="201">
        <f t="shared" si="916"/>
        <v>625</v>
      </c>
      <c r="AA1323" s="201">
        <f t="shared" si="916"/>
        <v>0</v>
      </c>
      <c r="AB1323" s="201">
        <f t="shared" si="916"/>
        <v>0</v>
      </c>
      <c r="AC1323" s="247"/>
      <c r="AD1323" s="247"/>
    </row>
    <row r="1324" spans="1:30" s="118" customFormat="1" ht="20.25" hidden="1" customHeight="1" x14ac:dyDescent="0.25">
      <c r="A1324" s="186" t="s">
        <v>356</v>
      </c>
      <c r="B1324" s="186"/>
      <c r="C1324" s="186"/>
      <c r="D1324" s="186"/>
      <c r="E1324" s="186"/>
      <c r="F1324" s="204">
        <f t="shared" si="899"/>
        <v>1300</v>
      </c>
      <c r="G1324" s="204">
        <f t="shared" si="900"/>
        <v>0</v>
      </c>
      <c r="H1324" s="205">
        <f t="shared" si="901"/>
        <v>625</v>
      </c>
      <c r="I1324" s="128"/>
      <c r="J1324" s="125"/>
      <c r="K1324" s="136"/>
      <c r="L1324" s="136"/>
      <c r="M1324" s="136"/>
      <c r="N1324" s="175">
        <v>321140</v>
      </c>
      <c r="O1324" s="176" t="s">
        <v>46</v>
      </c>
      <c r="P1324" s="177" t="s">
        <v>315</v>
      </c>
      <c r="Q1324" s="178">
        <v>650</v>
      </c>
      <c r="R1324" s="178">
        <f>S1324-Q1324</f>
        <v>0</v>
      </c>
      <c r="S1324" s="178">
        <v>650</v>
      </c>
      <c r="T1324" s="178"/>
      <c r="U1324" s="178"/>
      <c r="V1324" s="178"/>
      <c r="W1324" s="178"/>
      <c r="X1324" s="178"/>
      <c r="Y1324" s="178"/>
      <c r="Z1324" s="178">
        <v>625</v>
      </c>
      <c r="AA1324" s="178">
        <v>0</v>
      </c>
      <c r="AB1324" s="178"/>
      <c r="AC1324" s="248"/>
      <c r="AD1324" s="248"/>
    </row>
    <row r="1325" spans="1:30" s="118" customFormat="1" ht="20.25" hidden="1" customHeight="1" x14ac:dyDescent="0.25">
      <c r="A1325" s="187" t="s">
        <v>356</v>
      </c>
      <c r="B1325" s="187"/>
      <c r="C1325" s="187"/>
      <c r="D1325" s="187"/>
      <c r="E1325" s="202" t="s">
        <v>397</v>
      </c>
      <c r="F1325" s="204">
        <f t="shared" si="899"/>
        <v>300</v>
      </c>
      <c r="G1325" s="204">
        <f t="shared" si="900"/>
        <v>0</v>
      </c>
      <c r="H1325" s="205">
        <f t="shared" si="901"/>
        <v>100</v>
      </c>
      <c r="I1325" s="128"/>
      <c r="J1325" s="135"/>
      <c r="K1325" s="135"/>
      <c r="L1325" s="135"/>
      <c r="M1325" s="198">
        <v>32115</v>
      </c>
      <c r="N1325" s="199"/>
      <c r="O1325" s="200" t="s">
        <v>46</v>
      </c>
      <c r="P1325" s="199" t="s">
        <v>155</v>
      </c>
      <c r="Q1325" s="201">
        <f t="shared" ref="Q1325:AB1325" si="917">Q1326</f>
        <v>150</v>
      </c>
      <c r="R1325" s="201">
        <f t="shared" si="917"/>
        <v>0</v>
      </c>
      <c r="S1325" s="201">
        <f t="shared" si="917"/>
        <v>150</v>
      </c>
      <c r="T1325" s="201">
        <f t="shared" si="917"/>
        <v>0</v>
      </c>
      <c r="U1325" s="201">
        <f t="shared" si="917"/>
        <v>0</v>
      </c>
      <c r="V1325" s="201">
        <f t="shared" si="917"/>
        <v>0</v>
      </c>
      <c r="W1325" s="201">
        <f t="shared" si="917"/>
        <v>0</v>
      </c>
      <c r="X1325" s="201">
        <f t="shared" si="917"/>
        <v>0</v>
      </c>
      <c r="Y1325" s="201">
        <f t="shared" si="917"/>
        <v>0</v>
      </c>
      <c r="Z1325" s="201">
        <f t="shared" si="917"/>
        <v>0</v>
      </c>
      <c r="AA1325" s="201">
        <f t="shared" si="917"/>
        <v>100</v>
      </c>
      <c r="AB1325" s="201">
        <f t="shared" si="917"/>
        <v>0</v>
      </c>
      <c r="AC1325" s="247"/>
      <c r="AD1325" s="247"/>
    </row>
    <row r="1326" spans="1:30" s="118" customFormat="1" ht="20.25" hidden="1" customHeight="1" x14ac:dyDescent="0.25">
      <c r="A1326" s="186" t="s">
        <v>356</v>
      </c>
      <c r="B1326" s="186"/>
      <c r="C1326" s="186"/>
      <c r="D1326" s="186"/>
      <c r="E1326" s="186"/>
      <c r="F1326" s="204">
        <f t="shared" si="899"/>
        <v>300</v>
      </c>
      <c r="G1326" s="204">
        <f t="shared" si="900"/>
        <v>0</v>
      </c>
      <c r="H1326" s="205">
        <f t="shared" si="901"/>
        <v>100</v>
      </c>
      <c r="I1326" s="128"/>
      <c r="J1326" s="125"/>
      <c r="K1326" s="136"/>
      <c r="L1326" s="136"/>
      <c r="M1326" s="136"/>
      <c r="N1326" s="175">
        <v>321150</v>
      </c>
      <c r="O1326" s="176" t="s">
        <v>46</v>
      </c>
      <c r="P1326" s="177" t="s">
        <v>155</v>
      </c>
      <c r="Q1326" s="178">
        <v>150</v>
      </c>
      <c r="R1326" s="178">
        <f>S1326-Q1326</f>
        <v>0</v>
      </c>
      <c r="S1326" s="178">
        <v>150</v>
      </c>
      <c r="T1326" s="178"/>
      <c r="U1326" s="178"/>
      <c r="V1326" s="178"/>
      <c r="W1326" s="178"/>
      <c r="X1326" s="178"/>
      <c r="Y1326" s="178"/>
      <c r="Z1326" s="178"/>
      <c r="AA1326" s="178">
        <v>100</v>
      </c>
      <c r="AB1326" s="178">
        <v>0</v>
      </c>
      <c r="AC1326" s="248"/>
      <c r="AD1326" s="248"/>
    </row>
    <row r="1327" spans="1:30" s="118" customFormat="1" ht="20.25" hidden="1" customHeight="1" x14ac:dyDescent="0.25">
      <c r="A1327" s="187" t="s">
        <v>356</v>
      </c>
      <c r="B1327" s="187"/>
      <c r="C1327" s="187"/>
      <c r="D1327" s="187"/>
      <c r="E1327" s="202" t="s">
        <v>397</v>
      </c>
      <c r="F1327" s="204">
        <f t="shared" si="899"/>
        <v>900</v>
      </c>
      <c r="G1327" s="204">
        <f t="shared" si="900"/>
        <v>0</v>
      </c>
      <c r="H1327" s="205">
        <f t="shared" si="901"/>
        <v>446</v>
      </c>
      <c r="I1327" s="128"/>
      <c r="J1327" s="135"/>
      <c r="K1327" s="135"/>
      <c r="L1327" s="135"/>
      <c r="M1327" s="198">
        <v>32116</v>
      </c>
      <c r="N1327" s="199"/>
      <c r="O1327" s="200" t="s">
        <v>46</v>
      </c>
      <c r="P1327" s="199" t="s">
        <v>316</v>
      </c>
      <c r="Q1327" s="201">
        <f>Q1328</f>
        <v>450</v>
      </c>
      <c r="R1327" s="201">
        <f>R1328</f>
        <v>0</v>
      </c>
      <c r="S1327" s="201">
        <f>S1328</f>
        <v>450</v>
      </c>
      <c r="T1327" s="201">
        <f t="shared" ref="T1327:AB1327" si="918">T1328</f>
        <v>0</v>
      </c>
      <c r="U1327" s="201">
        <f t="shared" si="918"/>
        <v>0</v>
      </c>
      <c r="V1327" s="201">
        <f t="shared" si="918"/>
        <v>0</v>
      </c>
      <c r="W1327" s="201">
        <f t="shared" si="918"/>
        <v>0</v>
      </c>
      <c r="X1327" s="201">
        <f t="shared" si="918"/>
        <v>0</v>
      </c>
      <c r="Y1327" s="201">
        <f t="shared" si="918"/>
        <v>0</v>
      </c>
      <c r="Z1327" s="201">
        <f t="shared" si="918"/>
        <v>446</v>
      </c>
      <c r="AA1327" s="201">
        <f t="shared" si="918"/>
        <v>0</v>
      </c>
      <c r="AB1327" s="201">
        <f t="shared" si="918"/>
        <v>0</v>
      </c>
      <c r="AC1327" s="247"/>
      <c r="AD1327" s="247"/>
    </row>
    <row r="1328" spans="1:30" s="118" customFormat="1" ht="20.25" hidden="1" customHeight="1" x14ac:dyDescent="0.25">
      <c r="A1328" s="186" t="s">
        <v>356</v>
      </c>
      <c r="B1328" s="186"/>
      <c r="C1328" s="186"/>
      <c r="D1328" s="186"/>
      <c r="E1328" s="186"/>
      <c r="F1328" s="204">
        <f t="shared" si="899"/>
        <v>900</v>
      </c>
      <c r="G1328" s="204">
        <f t="shared" si="900"/>
        <v>0</v>
      </c>
      <c r="H1328" s="205">
        <f t="shared" si="901"/>
        <v>446</v>
      </c>
      <c r="I1328" s="128"/>
      <c r="J1328" s="125"/>
      <c r="K1328" s="136"/>
      <c r="L1328" s="136"/>
      <c r="M1328" s="131"/>
      <c r="N1328" s="175">
        <v>321160</v>
      </c>
      <c r="O1328" s="176" t="s">
        <v>46</v>
      </c>
      <c r="P1328" s="177" t="s">
        <v>316</v>
      </c>
      <c r="Q1328" s="178">
        <v>450</v>
      </c>
      <c r="R1328" s="178">
        <f>S1328-Q1328</f>
        <v>0</v>
      </c>
      <c r="S1328" s="178">
        <v>450</v>
      </c>
      <c r="T1328" s="178"/>
      <c r="U1328" s="178"/>
      <c r="V1328" s="178"/>
      <c r="W1328" s="178"/>
      <c r="X1328" s="178"/>
      <c r="Y1328" s="178"/>
      <c r="Z1328" s="178">
        <v>446</v>
      </c>
      <c r="AA1328" s="178">
        <v>0</v>
      </c>
      <c r="AB1328" s="178"/>
      <c r="AC1328" s="248"/>
      <c r="AD1328" s="248"/>
    </row>
    <row r="1329" spans="1:30" s="118" customFormat="1" ht="20.25" hidden="1" customHeight="1" x14ac:dyDescent="0.25">
      <c r="A1329" s="187" t="s">
        <v>356</v>
      </c>
      <c r="B1329" s="187"/>
      <c r="C1329" s="187"/>
      <c r="D1329" s="187"/>
      <c r="E1329" s="202" t="s">
        <v>397</v>
      </c>
      <c r="F1329" s="204">
        <f t="shared" si="899"/>
        <v>0</v>
      </c>
      <c r="G1329" s="204">
        <f t="shared" si="900"/>
        <v>0</v>
      </c>
      <c r="H1329" s="205">
        <f t="shared" si="901"/>
        <v>0</v>
      </c>
      <c r="I1329" s="128"/>
      <c r="J1329" s="135"/>
      <c r="K1329" s="135"/>
      <c r="L1329" s="135"/>
      <c r="M1329" s="198">
        <v>32119</v>
      </c>
      <c r="N1329" s="199"/>
      <c r="O1329" s="200" t="s">
        <v>46</v>
      </c>
      <c r="P1329" s="199" t="s">
        <v>156</v>
      </c>
      <c r="Q1329" s="201">
        <f t="shared" ref="Q1329:AB1329" si="919">Q1330</f>
        <v>0</v>
      </c>
      <c r="R1329" s="201">
        <f t="shared" si="919"/>
        <v>0</v>
      </c>
      <c r="S1329" s="201">
        <f t="shared" si="919"/>
        <v>0</v>
      </c>
      <c r="T1329" s="201">
        <f t="shared" si="919"/>
        <v>0</v>
      </c>
      <c r="U1329" s="201">
        <f t="shared" si="919"/>
        <v>0</v>
      </c>
      <c r="V1329" s="201">
        <f t="shared" si="919"/>
        <v>0</v>
      </c>
      <c r="W1329" s="201">
        <f t="shared" si="919"/>
        <v>0</v>
      </c>
      <c r="X1329" s="201">
        <f t="shared" si="919"/>
        <v>0</v>
      </c>
      <c r="Y1329" s="201">
        <f t="shared" si="919"/>
        <v>0</v>
      </c>
      <c r="Z1329" s="201">
        <f t="shared" si="919"/>
        <v>0</v>
      </c>
      <c r="AA1329" s="201">
        <f t="shared" si="919"/>
        <v>0</v>
      </c>
      <c r="AB1329" s="201">
        <f t="shared" si="919"/>
        <v>0</v>
      </c>
      <c r="AC1329" s="247"/>
      <c r="AD1329" s="247"/>
    </row>
    <row r="1330" spans="1:30" s="118" customFormat="1" ht="20.25" hidden="1" customHeight="1" x14ac:dyDescent="0.25">
      <c r="A1330" s="186" t="s">
        <v>356</v>
      </c>
      <c r="B1330" s="186"/>
      <c r="C1330" s="186"/>
      <c r="D1330" s="186"/>
      <c r="E1330" s="186"/>
      <c r="F1330" s="204">
        <f t="shared" si="899"/>
        <v>0</v>
      </c>
      <c r="G1330" s="204">
        <f t="shared" si="900"/>
        <v>0</v>
      </c>
      <c r="H1330" s="205">
        <f t="shared" si="901"/>
        <v>0</v>
      </c>
      <c r="I1330" s="128"/>
      <c r="J1330" s="125"/>
      <c r="K1330" s="136"/>
      <c r="L1330" s="136"/>
      <c r="M1330" s="136"/>
      <c r="N1330" s="175">
        <v>321190</v>
      </c>
      <c r="O1330" s="176" t="s">
        <v>46</v>
      </c>
      <c r="P1330" s="177" t="s">
        <v>156</v>
      </c>
      <c r="Q1330" s="178">
        <v>0</v>
      </c>
      <c r="R1330" s="178">
        <f>S1330-Q1330</f>
        <v>0</v>
      </c>
      <c r="S1330" s="178">
        <v>0</v>
      </c>
      <c r="T1330" s="178"/>
      <c r="U1330" s="178"/>
      <c r="V1330" s="178"/>
      <c r="W1330" s="178"/>
      <c r="X1330" s="178"/>
      <c r="Y1330" s="178"/>
      <c r="Z1330" s="178"/>
      <c r="AA1330" s="178">
        <f>+Q1330</f>
        <v>0</v>
      </c>
      <c r="AB1330" s="178"/>
      <c r="AC1330" s="248"/>
      <c r="AD1330" s="248"/>
    </row>
    <row r="1331" spans="1:30" s="118" customFormat="1" ht="20.25" hidden="1" customHeight="1" x14ac:dyDescent="0.25">
      <c r="A1331" s="186" t="s">
        <v>356</v>
      </c>
      <c r="B1331" s="186"/>
      <c r="C1331" s="186"/>
      <c r="D1331" s="202" t="s">
        <v>396</v>
      </c>
      <c r="E1331" s="202" t="s">
        <v>397</v>
      </c>
      <c r="F1331" s="204">
        <f t="shared" si="899"/>
        <v>4000</v>
      </c>
      <c r="G1331" s="204">
        <f t="shared" si="900"/>
        <v>0</v>
      </c>
      <c r="H1331" s="205">
        <f t="shared" si="901"/>
        <v>500</v>
      </c>
      <c r="I1331" s="128"/>
      <c r="J1331" s="125"/>
      <c r="K1331" s="136"/>
      <c r="L1331" s="136">
        <v>3212</v>
      </c>
      <c r="M1331" s="141"/>
      <c r="N1331" s="141"/>
      <c r="O1331" s="12" t="s">
        <v>46</v>
      </c>
      <c r="P1331" s="131" t="s">
        <v>157</v>
      </c>
      <c r="Q1331" s="137">
        <f t="shared" ref="Q1331:S1331" si="920">Q1332+Q1334</f>
        <v>2000</v>
      </c>
      <c r="R1331" s="137">
        <f t="shared" si="920"/>
        <v>0</v>
      </c>
      <c r="S1331" s="137">
        <f t="shared" si="920"/>
        <v>2000</v>
      </c>
      <c r="T1331" s="137">
        <f t="shared" ref="T1331:AB1331" si="921">T1332+T1334</f>
        <v>0</v>
      </c>
      <c r="U1331" s="137">
        <f t="shared" si="921"/>
        <v>0</v>
      </c>
      <c r="V1331" s="137">
        <f t="shared" si="921"/>
        <v>0</v>
      </c>
      <c r="W1331" s="137">
        <f t="shared" si="921"/>
        <v>0</v>
      </c>
      <c r="X1331" s="137">
        <f t="shared" si="921"/>
        <v>0</v>
      </c>
      <c r="Y1331" s="137">
        <f t="shared" si="921"/>
        <v>0</v>
      </c>
      <c r="Z1331" s="137">
        <f t="shared" si="921"/>
        <v>0</v>
      </c>
      <c r="AA1331" s="137">
        <f t="shared" si="921"/>
        <v>500</v>
      </c>
      <c r="AB1331" s="137">
        <f t="shared" si="921"/>
        <v>0</v>
      </c>
      <c r="AC1331" s="246"/>
      <c r="AD1331" s="246"/>
    </row>
    <row r="1332" spans="1:30" s="118" customFormat="1" ht="20.25" hidden="1" customHeight="1" x14ac:dyDescent="0.25">
      <c r="A1332" s="187" t="s">
        <v>356</v>
      </c>
      <c r="B1332" s="187"/>
      <c r="C1332" s="187"/>
      <c r="D1332" s="187"/>
      <c r="E1332" s="202" t="s">
        <v>397</v>
      </c>
      <c r="F1332" s="204">
        <f t="shared" si="899"/>
        <v>4000</v>
      </c>
      <c r="G1332" s="204">
        <f t="shared" si="900"/>
        <v>0</v>
      </c>
      <c r="H1332" s="205">
        <f t="shared" si="901"/>
        <v>500</v>
      </c>
      <c r="I1332" s="128"/>
      <c r="J1332" s="135"/>
      <c r="K1332" s="135"/>
      <c r="L1332" s="135"/>
      <c r="M1332" s="198">
        <v>32121</v>
      </c>
      <c r="N1332" s="199"/>
      <c r="O1332" s="200" t="s">
        <v>46</v>
      </c>
      <c r="P1332" s="199" t="s">
        <v>158</v>
      </c>
      <c r="Q1332" s="201">
        <f t="shared" ref="Q1332:AB1332" si="922">Q1333</f>
        <v>2000</v>
      </c>
      <c r="R1332" s="201">
        <f t="shared" si="922"/>
        <v>0</v>
      </c>
      <c r="S1332" s="201">
        <f t="shared" si="922"/>
        <v>2000</v>
      </c>
      <c r="T1332" s="201">
        <f t="shared" si="922"/>
        <v>0</v>
      </c>
      <c r="U1332" s="201">
        <f t="shared" si="922"/>
        <v>0</v>
      </c>
      <c r="V1332" s="201">
        <f t="shared" si="922"/>
        <v>0</v>
      </c>
      <c r="W1332" s="201">
        <f t="shared" si="922"/>
        <v>0</v>
      </c>
      <c r="X1332" s="201">
        <f t="shared" si="922"/>
        <v>0</v>
      </c>
      <c r="Y1332" s="201">
        <f t="shared" si="922"/>
        <v>0</v>
      </c>
      <c r="Z1332" s="201">
        <f t="shared" si="922"/>
        <v>0</v>
      </c>
      <c r="AA1332" s="201">
        <f t="shared" si="922"/>
        <v>500</v>
      </c>
      <c r="AB1332" s="201">
        <f t="shared" si="922"/>
        <v>0</v>
      </c>
      <c r="AC1332" s="247"/>
      <c r="AD1332" s="247"/>
    </row>
    <row r="1333" spans="1:30" s="118" customFormat="1" ht="20.25" hidden="1" customHeight="1" x14ac:dyDescent="0.25">
      <c r="A1333" s="186" t="s">
        <v>356</v>
      </c>
      <c r="B1333" s="186"/>
      <c r="C1333" s="186"/>
      <c r="D1333" s="186"/>
      <c r="E1333" s="186"/>
      <c r="F1333" s="204">
        <f t="shared" si="899"/>
        <v>4000</v>
      </c>
      <c r="G1333" s="204">
        <f t="shared" si="900"/>
        <v>0</v>
      </c>
      <c r="H1333" s="205">
        <f t="shared" si="901"/>
        <v>500</v>
      </c>
      <c r="I1333" s="128"/>
      <c r="J1333" s="125"/>
      <c r="K1333" s="128"/>
      <c r="L1333" s="136"/>
      <c r="M1333" s="128"/>
      <c r="N1333" s="175">
        <v>321210</v>
      </c>
      <c r="O1333" s="176" t="s">
        <v>46</v>
      </c>
      <c r="P1333" s="177" t="s">
        <v>158</v>
      </c>
      <c r="Q1333" s="178">
        <v>2000</v>
      </c>
      <c r="R1333" s="178">
        <f>S1333-Q1333</f>
        <v>0</v>
      </c>
      <c r="S1333" s="178">
        <v>2000</v>
      </c>
      <c r="T1333" s="178"/>
      <c r="U1333" s="178"/>
      <c r="V1333" s="178"/>
      <c r="W1333" s="178"/>
      <c r="X1333" s="178"/>
      <c r="Y1333" s="178"/>
      <c r="Z1333" s="178">
        <v>0</v>
      </c>
      <c r="AA1333" s="178">
        <v>500</v>
      </c>
      <c r="AB1333" s="178">
        <v>0</v>
      </c>
      <c r="AC1333" s="248"/>
      <c r="AD1333" s="248"/>
    </row>
    <row r="1334" spans="1:30" s="118" customFormat="1" ht="20.25" hidden="1" customHeight="1" x14ac:dyDescent="0.25">
      <c r="A1334" s="187" t="s">
        <v>356</v>
      </c>
      <c r="B1334" s="187"/>
      <c r="C1334" s="187"/>
      <c r="D1334" s="187"/>
      <c r="E1334" s="202" t="s">
        <v>397</v>
      </c>
      <c r="F1334" s="204">
        <f t="shared" si="899"/>
        <v>0</v>
      </c>
      <c r="G1334" s="204">
        <f t="shared" si="900"/>
        <v>0</v>
      </c>
      <c r="H1334" s="205">
        <f t="shared" si="901"/>
        <v>0</v>
      </c>
      <c r="I1334" s="128"/>
      <c r="J1334" s="135"/>
      <c r="K1334" s="135"/>
      <c r="L1334" s="135"/>
      <c r="M1334" s="198">
        <v>32123</v>
      </c>
      <c r="N1334" s="199"/>
      <c r="O1334" s="200" t="s">
        <v>46</v>
      </c>
      <c r="P1334" s="199" t="s">
        <v>272</v>
      </c>
      <c r="Q1334" s="201">
        <f t="shared" ref="Q1334:AB1334" si="923">Q1335</f>
        <v>0</v>
      </c>
      <c r="R1334" s="201">
        <f t="shared" si="923"/>
        <v>0</v>
      </c>
      <c r="S1334" s="201">
        <f t="shared" si="923"/>
        <v>0</v>
      </c>
      <c r="T1334" s="201">
        <f t="shared" si="923"/>
        <v>0</v>
      </c>
      <c r="U1334" s="201">
        <f t="shared" si="923"/>
        <v>0</v>
      </c>
      <c r="V1334" s="201">
        <f t="shared" si="923"/>
        <v>0</v>
      </c>
      <c r="W1334" s="201">
        <f t="shared" si="923"/>
        <v>0</v>
      </c>
      <c r="X1334" s="201">
        <f t="shared" si="923"/>
        <v>0</v>
      </c>
      <c r="Y1334" s="201">
        <f t="shared" si="923"/>
        <v>0</v>
      </c>
      <c r="Z1334" s="201">
        <f t="shared" si="923"/>
        <v>0</v>
      </c>
      <c r="AA1334" s="201">
        <f t="shared" si="923"/>
        <v>0</v>
      </c>
      <c r="AB1334" s="201">
        <f t="shared" si="923"/>
        <v>0</v>
      </c>
      <c r="AC1334" s="247"/>
      <c r="AD1334" s="247"/>
    </row>
    <row r="1335" spans="1:30" s="118" customFormat="1" ht="20.25" hidden="1" customHeight="1" x14ac:dyDescent="0.25">
      <c r="A1335" s="186" t="s">
        <v>356</v>
      </c>
      <c r="B1335" s="186"/>
      <c r="C1335" s="186"/>
      <c r="D1335" s="186"/>
      <c r="E1335" s="186"/>
      <c r="F1335" s="204">
        <f t="shared" si="899"/>
        <v>0</v>
      </c>
      <c r="G1335" s="204">
        <f t="shared" si="900"/>
        <v>0</v>
      </c>
      <c r="H1335" s="205">
        <f t="shared" si="901"/>
        <v>0</v>
      </c>
      <c r="I1335" s="128"/>
      <c r="J1335" s="125"/>
      <c r="K1335" s="128"/>
      <c r="L1335" s="136"/>
      <c r="M1335" s="128"/>
      <c r="N1335" s="175">
        <v>321230</v>
      </c>
      <c r="O1335" s="176" t="s">
        <v>46</v>
      </c>
      <c r="P1335" s="177" t="s">
        <v>272</v>
      </c>
      <c r="Q1335" s="178">
        <v>0</v>
      </c>
      <c r="R1335" s="178">
        <f>S1335-Q1335</f>
        <v>0</v>
      </c>
      <c r="S1335" s="178">
        <v>0</v>
      </c>
      <c r="T1335" s="178"/>
      <c r="U1335" s="178"/>
      <c r="V1335" s="178"/>
      <c r="W1335" s="178"/>
      <c r="X1335" s="178"/>
      <c r="Y1335" s="178"/>
      <c r="Z1335" s="178"/>
      <c r="AA1335" s="178">
        <f>+Q1335</f>
        <v>0</v>
      </c>
      <c r="AB1335" s="178"/>
      <c r="AC1335" s="248"/>
      <c r="AD1335" s="248"/>
    </row>
    <row r="1336" spans="1:30" s="118" customFormat="1" ht="20.25" hidden="1" customHeight="1" x14ac:dyDescent="0.25">
      <c r="A1336" s="186" t="s">
        <v>356</v>
      </c>
      <c r="B1336" s="186"/>
      <c r="C1336" s="186"/>
      <c r="D1336" s="202" t="s">
        <v>396</v>
      </c>
      <c r="E1336" s="202" t="s">
        <v>397</v>
      </c>
      <c r="F1336" s="204">
        <f t="shared" si="899"/>
        <v>2800</v>
      </c>
      <c r="G1336" s="204">
        <f t="shared" si="900"/>
        <v>0</v>
      </c>
      <c r="H1336" s="205">
        <f t="shared" si="901"/>
        <v>500</v>
      </c>
      <c r="I1336" s="128"/>
      <c r="J1336" s="125"/>
      <c r="K1336" s="128"/>
      <c r="L1336" s="136">
        <v>3213</v>
      </c>
      <c r="M1336" s="125"/>
      <c r="N1336" s="125"/>
      <c r="O1336" s="12" t="s">
        <v>46</v>
      </c>
      <c r="P1336" s="129" t="s">
        <v>160</v>
      </c>
      <c r="Q1336" s="137">
        <f t="shared" ref="Q1336:S1336" si="924">Q1337+Q1339</f>
        <v>1400</v>
      </c>
      <c r="R1336" s="137">
        <f t="shared" si="924"/>
        <v>0</v>
      </c>
      <c r="S1336" s="137">
        <f t="shared" si="924"/>
        <v>1400</v>
      </c>
      <c r="T1336" s="137">
        <f t="shared" ref="T1336:AB1336" si="925">T1337+T1339</f>
        <v>0</v>
      </c>
      <c r="U1336" s="137">
        <f t="shared" si="925"/>
        <v>0</v>
      </c>
      <c r="V1336" s="137">
        <f t="shared" si="925"/>
        <v>0</v>
      </c>
      <c r="W1336" s="137">
        <f t="shared" si="925"/>
        <v>0</v>
      </c>
      <c r="X1336" s="137">
        <f t="shared" si="925"/>
        <v>0</v>
      </c>
      <c r="Y1336" s="137">
        <f t="shared" si="925"/>
        <v>0</v>
      </c>
      <c r="Z1336" s="137">
        <f t="shared" si="925"/>
        <v>0</v>
      </c>
      <c r="AA1336" s="137">
        <f t="shared" si="925"/>
        <v>500</v>
      </c>
      <c r="AB1336" s="137">
        <f t="shared" si="925"/>
        <v>0</v>
      </c>
      <c r="AC1336" s="246"/>
      <c r="AD1336" s="246"/>
    </row>
    <row r="1337" spans="1:30" s="118" customFormat="1" ht="20.25" hidden="1" customHeight="1" x14ac:dyDescent="0.25">
      <c r="A1337" s="187" t="s">
        <v>356</v>
      </c>
      <c r="B1337" s="187"/>
      <c r="C1337" s="187"/>
      <c r="D1337" s="187"/>
      <c r="E1337" s="202" t="s">
        <v>397</v>
      </c>
      <c r="F1337" s="204">
        <f t="shared" si="899"/>
        <v>2800</v>
      </c>
      <c r="G1337" s="204">
        <f t="shared" si="900"/>
        <v>0</v>
      </c>
      <c r="H1337" s="205">
        <f t="shared" si="901"/>
        <v>500</v>
      </c>
      <c r="I1337" s="128"/>
      <c r="J1337" s="135"/>
      <c r="K1337" s="135"/>
      <c r="L1337" s="135"/>
      <c r="M1337" s="198">
        <v>32131</v>
      </c>
      <c r="N1337" s="199"/>
      <c r="O1337" s="200" t="s">
        <v>46</v>
      </c>
      <c r="P1337" s="199" t="s">
        <v>161</v>
      </c>
      <c r="Q1337" s="201">
        <f t="shared" ref="Q1337:AB1337" si="926">Q1338</f>
        <v>1400</v>
      </c>
      <c r="R1337" s="201">
        <f t="shared" si="926"/>
        <v>0</v>
      </c>
      <c r="S1337" s="201">
        <f t="shared" si="926"/>
        <v>1400</v>
      </c>
      <c r="T1337" s="201">
        <f t="shared" si="926"/>
        <v>0</v>
      </c>
      <c r="U1337" s="201">
        <f t="shared" si="926"/>
        <v>0</v>
      </c>
      <c r="V1337" s="201">
        <f t="shared" si="926"/>
        <v>0</v>
      </c>
      <c r="W1337" s="201">
        <f t="shared" si="926"/>
        <v>0</v>
      </c>
      <c r="X1337" s="201">
        <f t="shared" si="926"/>
        <v>0</v>
      </c>
      <c r="Y1337" s="201">
        <f t="shared" si="926"/>
        <v>0</v>
      </c>
      <c r="Z1337" s="201">
        <f t="shared" si="926"/>
        <v>0</v>
      </c>
      <c r="AA1337" s="201">
        <f t="shared" si="926"/>
        <v>500</v>
      </c>
      <c r="AB1337" s="201">
        <f t="shared" si="926"/>
        <v>0</v>
      </c>
      <c r="AC1337" s="247"/>
      <c r="AD1337" s="247"/>
    </row>
    <row r="1338" spans="1:30" s="118" customFormat="1" ht="20.25" hidden="1" customHeight="1" x14ac:dyDescent="0.25">
      <c r="A1338" s="186" t="s">
        <v>356</v>
      </c>
      <c r="B1338" s="186"/>
      <c r="C1338" s="186"/>
      <c r="D1338" s="186"/>
      <c r="E1338" s="186"/>
      <c r="F1338" s="204">
        <f t="shared" si="899"/>
        <v>2800</v>
      </c>
      <c r="G1338" s="204">
        <f t="shared" si="900"/>
        <v>0</v>
      </c>
      <c r="H1338" s="205">
        <f t="shared" si="901"/>
        <v>500</v>
      </c>
      <c r="I1338" s="128"/>
      <c r="J1338" s="125"/>
      <c r="K1338" s="125"/>
      <c r="L1338" s="141"/>
      <c r="M1338" s="131"/>
      <c r="N1338" s="175">
        <v>321310</v>
      </c>
      <c r="O1338" s="176" t="s">
        <v>46</v>
      </c>
      <c r="P1338" s="177" t="s">
        <v>273</v>
      </c>
      <c r="Q1338" s="178">
        <v>1400</v>
      </c>
      <c r="R1338" s="178">
        <f>S1338-Q1338</f>
        <v>0</v>
      </c>
      <c r="S1338" s="178">
        <v>1400</v>
      </c>
      <c r="T1338" s="178"/>
      <c r="U1338" s="178"/>
      <c r="V1338" s="178"/>
      <c r="W1338" s="178"/>
      <c r="X1338" s="178"/>
      <c r="Y1338" s="178"/>
      <c r="Z1338" s="178">
        <v>0</v>
      </c>
      <c r="AA1338" s="178">
        <v>500</v>
      </c>
      <c r="AB1338" s="178">
        <v>0</v>
      </c>
      <c r="AC1338" s="248"/>
      <c r="AD1338" s="248"/>
    </row>
    <row r="1339" spans="1:30" s="118" customFormat="1" ht="20.25" hidden="1" customHeight="1" x14ac:dyDescent="0.25">
      <c r="A1339" s="187" t="s">
        <v>356</v>
      </c>
      <c r="B1339" s="187"/>
      <c r="C1339" s="187"/>
      <c r="D1339" s="187"/>
      <c r="E1339" s="202" t="s">
        <v>397</v>
      </c>
      <c r="F1339" s="204">
        <f t="shared" si="899"/>
        <v>0</v>
      </c>
      <c r="G1339" s="204">
        <f t="shared" si="900"/>
        <v>0</v>
      </c>
      <c r="H1339" s="205">
        <f t="shared" si="901"/>
        <v>0</v>
      </c>
      <c r="I1339" s="128"/>
      <c r="J1339" s="135"/>
      <c r="K1339" s="135"/>
      <c r="L1339" s="135"/>
      <c r="M1339" s="198">
        <v>32132</v>
      </c>
      <c r="N1339" s="199"/>
      <c r="O1339" s="200" t="s">
        <v>46</v>
      </c>
      <c r="P1339" s="199" t="s">
        <v>164</v>
      </c>
      <c r="Q1339" s="201">
        <f t="shared" ref="Q1339:AB1339" si="927">Q1340</f>
        <v>0</v>
      </c>
      <c r="R1339" s="201">
        <f t="shared" si="927"/>
        <v>0</v>
      </c>
      <c r="S1339" s="201">
        <f t="shared" si="927"/>
        <v>0</v>
      </c>
      <c r="T1339" s="201">
        <f t="shared" si="927"/>
        <v>0</v>
      </c>
      <c r="U1339" s="201">
        <f t="shared" si="927"/>
        <v>0</v>
      </c>
      <c r="V1339" s="201">
        <f t="shared" si="927"/>
        <v>0</v>
      </c>
      <c r="W1339" s="201">
        <f t="shared" si="927"/>
        <v>0</v>
      </c>
      <c r="X1339" s="201">
        <f t="shared" si="927"/>
        <v>0</v>
      </c>
      <c r="Y1339" s="201">
        <f t="shared" si="927"/>
        <v>0</v>
      </c>
      <c r="Z1339" s="201">
        <f t="shared" si="927"/>
        <v>0</v>
      </c>
      <c r="AA1339" s="201">
        <f t="shared" si="927"/>
        <v>0</v>
      </c>
      <c r="AB1339" s="201">
        <f t="shared" si="927"/>
        <v>0</v>
      </c>
      <c r="AC1339" s="247"/>
      <c r="AD1339" s="247"/>
    </row>
    <row r="1340" spans="1:30" s="118" customFormat="1" ht="20.25" hidden="1" customHeight="1" x14ac:dyDescent="0.25">
      <c r="A1340" s="186" t="s">
        <v>356</v>
      </c>
      <c r="B1340" s="186"/>
      <c r="C1340" s="186"/>
      <c r="D1340" s="186"/>
      <c r="E1340" s="186"/>
      <c r="F1340" s="204">
        <f t="shared" si="899"/>
        <v>0</v>
      </c>
      <c r="G1340" s="204">
        <f t="shared" si="900"/>
        <v>0</v>
      </c>
      <c r="H1340" s="205">
        <f t="shared" si="901"/>
        <v>0</v>
      </c>
      <c r="I1340" s="128"/>
      <c r="J1340" s="125"/>
      <c r="K1340" s="125"/>
      <c r="L1340" s="141"/>
      <c r="M1340" s="131"/>
      <c r="N1340" s="175">
        <v>321320</v>
      </c>
      <c r="O1340" s="176" t="s">
        <v>46</v>
      </c>
      <c r="P1340" s="177" t="s">
        <v>164</v>
      </c>
      <c r="Q1340" s="178">
        <v>0</v>
      </c>
      <c r="R1340" s="178">
        <f>S1340-Q1340</f>
        <v>0</v>
      </c>
      <c r="S1340" s="178">
        <v>0</v>
      </c>
      <c r="T1340" s="178"/>
      <c r="U1340" s="178"/>
      <c r="V1340" s="178"/>
      <c r="W1340" s="178"/>
      <c r="X1340" s="178"/>
      <c r="Y1340" s="178"/>
      <c r="Z1340" s="178"/>
      <c r="AA1340" s="178">
        <f>+Q1340</f>
        <v>0</v>
      </c>
      <c r="AB1340" s="178"/>
      <c r="AC1340" s="248"/>
      <c r="AD1340" s="248"/>
    </row>
    <row r="1341" spans="1:30" s="218" customFormat="1" ht="20.25" hidden="1" customHeight="1" x14ac:dyDescent="0.25">
      <c r="A1341" s="192" t="s">
        <v>356</v>
      </c>
      <c r="B1341" s="192"/>
      <c r="C1341" s="219" t="s">
        <v>393</v>
      </c>
      <c r="D1341" s="219" t="s">
        <v>396</v>
      </c>
      <c r="E1341" s="219" t="s">
        <v>397</v>
      </c>
      <c r="F1341" s="211">
        <f t="shared" si="899"/>
        <v>200</v>
      </c>
      <c r="G1341" s="211">
        <f t="shared" si="900"/>
        <v>0</v>
      </c>
      <c r="H1341" s="212">
        <f t="shared" si="901"/>
        <v>0</v>
      </c>
      <c r="I1341" s="213"/>
      <c r="J1341" s="214"/>
      <c r="K1341" s="214">
        <v>322</v>
      </c>
      <c r="L1341" s="214"/>
      <c r="M1341" s="214"/>
      <c r="N1341" s="215"/>
      <c r="O1341" s="220" t="s">
        <v>46</v>
      </c>
      <c r="P1341" s="216" t="s">
        <v>165</v>
      </c>
      <c r="Q1341" s="217">
        <f t="shared" ref="Q1341:AB1343" si="928">Q1342</f>
        <v>100</v>
      </c>
      <c r="R1341" s="217">
        <f t="shared" si="928"/>
        <v>0</v>
      </c>
      <c r="S1341" s="217">
        <f t="shared" si="928"/>
        <v>100</v>
      </c>
      <c r="T1341" s="217">
        <f t="shared" si="928"/>
        <v>0</v>
      </c>
      <c r="U1341" s="217">
        <f t="shared" si="928"/>
        <v>0</v>
      </c>
      <c r="V1341" s="217">
        <f t="shared" si="928"/>
        <v>0</v>
      </c>
      <c r="W1341" s="217">
        <f t="shared" si="928"/>
        <v>0</v>
      </c>
      <c r="X1341" s="217">
        <f t="shared" si="928"/>
        <v>0</v>
      </c>
      <c r="Y1341" s="217">
        <f t="shared" si="928"/>
        <v>0</v>
      </c>
      <c r="Z1341" s="217">
        <f t="shared" si="928"/>
        <v>0</v>
      </c>
      <c r="AA1341" s="217">
        <f t="shared" si="928"/>
        <v>0</v>
      </c>
      <c r="AB1341" s="217">
        <f t="shared" si="928"/>
        <v>0</v>
      </c>
      <c r="AC1341" s="245"/>
      <c r="AD1341" s="245"/>
    </row>
    <row r="1342" spans="1:30" s="118" customFormat="1" ht="20.25" hidden="1" customHeight="1" x14ac:dyDescent="0.25">
      <c r="A1342" s="186" t="s">
        <v>356</v>
      </c>
      <c r="B1342" s="186"/>
      <c r="C1342" s="186"/>
      <c r="D1342" s="202" t="s">
        <v>396</v>
      </c>
      <c r="E1342" s="202" t="s">
        <v>397</v>
      </c>
      <c r="F1342" s="204">
        <f t="shared" si="899"/>
        <v>200</v>
      </c>
      <c r="G1342" s="204">
        <f t="shared" si="900"/>
        <v>0</v>
      </c>
      <c r="H1342" s="205">
        <f t="shared" si="901"/>
        <v>0</v>
      </c>
      <c r="I1342" s="128"/>
      <c r="J1342" s="128"/>
      <c r="K1342" s="128"/>
      <c r="L1342" s="136">
        <v>3221</v>
      </c>
      <c r="M1342" s="128"/>
      <c r="N1342" s="128"/>
      <c r="O1342" s="12" t="s">
        <v>46</v>
      </c>
      <c r="P1342" s="129" t="s">
        <v>166</v>
      </c>
      <c r="Q1342" s="137">
        <f t="shared" si="928"/>
        <v>100</v>
      </c>
      <c r="R1342" s="137">
        <f t="shared" si="928"/>
        <v>0</v>
      </c>
      <c r="S1342" s="137">
        <f t="shared" si="928"/>
        <v>100</v>
      </c>
      <c r="T1342" s="137">
        <f t="shared" si="928"/>
        <v>0</v>
      </c>
      <c r="U1342" s="137">
        <f t="shared" si="928"/>
        <v>0</v>
      </c>
      <c r="V1342" s="137">
        <f t="shared" si="928"/>
        <v>0</v>
      </c>
      <c r="W1342" s="137">
        <f t="shared" si="928"/>
        <v>0</v>
      </c>
      <c r="X1342" s="137">
        <f t="shared" si="928"/>
        <v>0</v>
      </c>
      <c r="Y1342" s="137">
        <f t="shared" si="928"/>
        <v>0</v>
      </c>
      <c r="Z1342" s="137">
        <f t="shared" si="928"/>
        <v>0</v>
      </c>
      <c r="AA1342" s="137">
        <f t="shared" si="928"/>
        <v>0</v>
      </c>
      <c r="AB1342" s="137">
        <f t="shared" si="928"/>
        <v>0</v>
      </c>
      <c r="AC1342" s="246"/>
      <c r="AD1342" s="246"/>
    </row>
    <row r="1343" spans="1:30" s="118" customFormat="1" ht="20.25" hidden="1" customHeight="1" x14ac:dyDescent="0.25">
      <c r="A1343" s="187" t="s">
        <v>356</v>
      </c>
      <c r="B1343" s="187"/>
      <c r="C1343" s="187"/>
      <c r="D1343" s="187"/>
      <c r="E1343" s="202" t="s">
        <v>397</v>
      </c>
      <c r="F1343" s="204">
        <f t="shared" si="899"/>
        <v>200</v>
      </c>
      <c r="G1343" s="204">
        <f t="shared" si="900"/>
        <v>0</v>
      </c>
      <c r="H1343" s="205">
        <f t="shared" si="901"/>
        <v>0</v>
      </c>
      <c r="I1343" s="128"/>
      <c r="J1343" s="135"/>
      <c r="K1343" s="135"/>
      <c r="L1343" s="135"/>
      <c r="M1343" s="198">
        <v>32211</v>
      </c>
      <c r="N1343" s="199"/>
      <c r="O1343" s="200" t="s">
        <v>46</v>
      </c>
      <c r="P1343" s="199" t="s">
        <v>167</v>
      </c>
      <c r="Q1343" s="201">
        <f t="shared" si="928"/>
        <v>100</v>
      </c>
      <c r="R1343" s="201">
        <f t="shared" si="928"/>
        <v>0</v>
      </c>
      <c r="S1343" s="201">
        <f t="shared" si="928"/>
        <v>100</v>
      </c>
      <c r="T1343" s="201">
        <f t="shared" si="928"/>
        <v>0</v>
      </c>
      <c r="U1343" s="201">
        <f t="shared" si="928"/>
        <v>0</v>
      </c>
      <c r="V1343" s="201">
        <f t="shared" si="928"/>
        <v>0</v>
      </c>
      <c r="W1343" s="201">
        <f t="shared" si="928"/>
        <v>0</v>
      </c>
      <c r="X1343" s="201">
        <f t="shared" si="928"/>
        <v>0</v>
      </c>
      <c r="Y1343" s="201">
        <f t="shared" si="928"/>
        <v>0</v>
      </c>
      <c r="Z1343" s="201">
        <f t="shared" si="928"/>
        <v>0</v>
      </c>
      <c r="AA1343" s="201">
        <f t="shared" si="928"/>
        <v>0</v>
      </c>
      <c r="AB1343" s="201">
        <f t="shared" si="928"/>
        <v>0</v>
      </c>
      <c r="AC1343" s="247"/>
      <c r="AD1343" s="247"/>
    </row>
    <row r="1344" spans="1:30" s="118" customFormat="1" ht="20.25" hidden="1" customHeight="1" x14ac:dyDescent="0.25">
      <c r="A1344" s="186" t="s">
        <v>356</v>
      </c>
      <c r="B1344" s="186"/>
      <c r="C1344" s="186"/>
      <c r="D1344" s="186"/>
      <c r="E1344" s="186"/>
      <c r="F1344" s="204">
        <f t="shared" si="899"/>
        <v>200</v>
      </c>
      <c r="G1344" s="204">
        <f t="shared" si="900"/>
        <v>0</v>
      </c>
      <c r="H1344" s="205">
        <f t="shared" si="901"/>
        <v>0</v>
      </c>
      <c r="I1344" s="128"/>
      <c r="J1344" s="128"/>
      <c r="K1344" s="128"/>
      <c r="L1344" s="136"/>
      <c r="M1344" s="131"/>
      <c r="N1344" s="175">
        <v>322110</v>
      </c>
      <c r="O1344" s="176" t="s">
        <v>46</v>
      </c>
      <c r="P1344" s="177" t="s">
        <v>167</v>
      </c>
      <c r="Q1344" s="178">
        <v>100</v>
      </c>
      <c r="R1344" s="178">
        <f>S1344-Q1344</f>
        <v>0</v>
      </c>
      <c r="S1344" s="178">
        <v>100</v>
      </c>
      <c r="T1344" s="178"/>
      <c r="U1344" s="178"/>
      <c r="V1344" s="178"/>
      <c r="W1344" s="178"/>
      <c r="X1344" s="178"/>
      <c r="Y1344" s="178"/>
      <c r="Z1344" s="178">
        <v>0</v>
      </c>
      <c r="AA1344" s="178">
        <v>0</v>
      </c>
      <c r="AB1344" s="178"/>
      <c r="AC1344" s="248"/>
      <c r="AD1344" s="248"/>
    </row>
    <row r="1345" spans="1:30" s="218" customFormat="1" ht="20.25" hidden="1" customHeight="1" x14ac:dyDescent="0.25">
      <c r="A1345" s="192" t="s">
        <v>356</v>
      </c>
      <c r="B1345" s="192"/>
      <c r="C1345" s="219" t="s">
        <v>393</v>
      </c>
      <c r="D1345" s="219" t="s">
        <v>396</v>
      </c>
      <c r="E1345" s="219" t="s">
        <v>397</v>
      </c>
      <c r="F1345" s="211">
        <f t="shared" si="899"/>
        <v>5000</v>
      </c>
      <c r="G1345" s="211">
        <f t="shared" si="900"/>
        <v>0</v>
      </c>
      <c r="H1345" s="212">
        <f t="shared" si="901"/>
        <v>1000</v>
      </c>
      <c r="I1345" s="213"/>
      <c r="J1345" s="214"/>
      <c r="K1345" s="214">
        <v>323</v>
      </c>
      <c r="L1345" s="214"/>
      <c r="M1345" s="214"/>
      <c r="N1345" s="215"/>
      <c r="O1345" s="220" t="s">
        <v>46</v>
      </c>
      <c r="P1345" s="216" t="s">
        <v>196</v>
      </c>
      <c r="Q1345" s="217">
        <f t="shared" ref="Q1345:AB1347" si="929">Q1346</f>
        <v>2500</v>
      </c>
      <c r="R1345" s="217">
        <f t="shared" si="929"/>
        <v>0</v>
      </c>
      <c r="S1345" s="217">
        <f t="shared" si="929"/>
        <v>2500</v>
      </c>
      <c r="T1345" s="217">
        <f t="shared" si="929"/>
        <v>0</v>
      </c>
      <c r="U1345" s="217">
        <f t="shared" si="929"/>
        <v>0</v>
      </c>
      <c r="V1345" s="217">
        <f t="shared" si="929"/>
        <v>0</v>
      </c>
      <c r="W1345" s="217">
        <f t="shared" si="929"/>
        <v>0</v>
      </c>
      <c r="X1345" s="217">
        <f t="shared" si="929"/>
        <v>0</v>
      </c>
      <c r="Y1345" s="217">
        <f t="shared" si="929"/>
        <v>0</v>
      </c>
      <c r="Z1345" s="217">
        <f t="shared" si="929"/>
        <v>0</v>
      </c>
      <c r="AA1345" s="217">
        <f t="shared" si="929"/>
        <v>1000</v>
      </c>
      <c r="AB1345" s="217">
        <f t="shared" si="929"/>
        <v>0</v>
      </c>
      <c r="AC1345" s="245"/>
      <c r="AD1345" s="245"/>
    </row>
    <row r="1346" spans="1:30" s="118" customFormat="1" ht="20.25" hidden="1" customHeight="1" x14ac:dyDescent="0.25">
      <c r="A1346" s="186" t="s">
        <v>356</v>
      </c>
      <c r="B1346" s="186"/>
      <c r="C1346" s="186"/>
      <c r="D1346" s="202" t="s">
        <v>396</v>
      </c>
      <c r="E1346" s="202" t="s">
        <v>397</v>
      </c>
      <c r="F1346" s="204">
        <f t="shared" si="899"/>
        <v>5000</v>
      </c>
      <c r="G1346" s="204">
        <f t="shared" si="900"/>
        <v>0</v>
      </c>
      <c r="H1346" s="205">
        <f t="shared" si="901"/>
        <v>1000</v>
      </c>
      <c r="I1346" s="128"/>
      <c r="J1346" s="128"/>
      <c r="K1346" s="128"/>
      <c r="L1346" s="136">
        <v>3237</v>
      </c>
      <c r="M1346" s="128"/>
      <c r="N1346" s="128"/>
      <c r="O1346" s="12" t="s">
        <v>46</v>
      </c>
      <c r="P1346" s="129" t="s">
        <v>220</v>
      </c>
      <c r="Q1346" s="137">
        <f t="shared" si="929"/>
        <v>2500</v>
      </c>
      <c r="R1346" s="137">
        <f t="shared" si="929"/>
        <v>0</v>
      </c>
      <c r="S1346" s="137">
        <f t="shared" si="929"/>
        <v>2500</v>
      </c>
      <c r="T1346" s="137">
        <f t="shared" si="929"/>
        <v>0</v>
      </c>
      <c r="U1346" s="137">
        <f t="shared" si="929"/>
        <v>0</v>
      </c>
      <c r="V1346" s="137">
        <f t="shared" si="929"/>
        <v>0</v>
      </c>
      <c r="W1346" s="137">
        <f t="shared" si="929"/>
        <v>0</v>
      </c>
      <c r="X1346" s="137">
        <f t="shared" si="929"/>
        <v>0</v>
      </c>
      <c r="Y1346" s="137">
        <f t="shared" si="929"/>
        <v>0</v>
      </c>
      <c r="Z1346" s="137">
        <f t="shared" si="929"/>
        <v>0</v>
      </c>
      <c r="AA1346" s="137">
        <f t="shared" si="929"/>
        <v>1000</v>
      </c>
      <c r="AB1346" s="137">
        <f t="shared" si="929"/>
        <v>0</v>
      </c>
      <c r="AC1346" s="246"/>
      <c r="AD1346" s="246"/>
    </row>
    <row r="1347" spans="1:30" s="118" customFormat="1" ht="20.25" hidden="1" customHeight="1" x14ac:dyDescent="0.25">
      <c r="A1347" s="187" t="s">
        <v>356</v>
      </c>
      <c r="B1347" s="187"/>
      <c r="C1347" s="187"/>
      <c r="D1347" s="187"/>
      <c r="E1347" s="202" t="s">
        <v>397</v>
      </c>
      <c r="F1347" s="204">
        <f t="shared" si="899"/>
        <v>5000</v>
      </c>
      <c r="G1347" s="204">
        <f t="shared" si="900"/>
        <v>0</v>
      </c>
      <c r="H1347" s="205">
        <f t="shared" si="901"/>
        <v>1000</v>
      </c>
      <c r="I1347" s="128"/>
      <c r="J1347" s="135"/>
      <c r="K1347" s="135"/>
      <c r="L1347" s="135"/>
      <c r="M1347" s="198">
        <v>32379</v>
      </c>
      <c r="N1347" s="199"/>
      <c r="O1347" s="200" t="s">
        <v>46</v>
      </c>
      <c r="P1347" s="199" t="s">
        <v>223</v>
      </c>
      <c r="Q1347" s="201">
        <f t="shared" si="929"/>
        <v>2500</v>
      </c>
      <c r="R1347" s="201">
        <f t="shared" si="929"/>
        <v>0</v>
      </c>
      <c r="S1347" s="201">
        <f t="shared" si="929"/>
        <v>2500</v>
      </c>
      <c r="T1347" s="201">
        <f t="shared" si="929"/>
        <v>0</v>
      </c>
      <c r="U1347" s="201">
        <f t="shared" si="929"/>
        <v>0</v>
      </c>
      <c r="V1347" s="201">
        <f t="shared" si="929"/>
        <v>0</v>
      </c>
      <c r="W1347" s="201">
        <f t="shared" si="929"/>
        <v>0</v>
      </c>
      <c r="X1347" s="201">
        <f t="shared" si="929"/>
        <v>0</v>
      </c>
      <c r="Y1347" s="201">
        <f t="shared" si="929"/>
        <v>0</v>
      </c>
      <c r="Z1347" s="201">
        <f t="shared" si="929"/>
        <v>0</v>
      </c>
      <c r="AA1347" s="201">
        <f t="shared" si="929"/>
        <v>1000</v>
      </c>
      <c r="AB1347" s="201">
        <f t="shared" si="929"/>
        <v>0</v>
      </c>
      <c r="AC1347" s="247"/>
      <c r="AD1347" s="247"/>
    </row>
    <row r="1348" spans="1:30" s="118" customFormat="1" ht="20.25" hidden="1" customHeight="1" x14ac:dyDescent="0.25">
      <c r="A1348" s="186" t="s">
        <v>356</v>
      </c>
      <c r="B1348" s="186"/>
      <c r="C1348" s="186"/>
      <c r="D1348" s="186"/>
      <c r="E1348" s="186"/>
      <c r="F1348" s="204">
        <f t="shared" si="899"/>
        <v>5000</v>
      </c>
      <c r="G1348" s="204">
        <f t="shared" si="900"/>
        <v>0</v>
      </c>
      <c r="H1348" s="205">
        <f t="shared" si="901"/>
        <v>1000</v>
      </c>
      <c r="I1348" s="128"/>
      <c r="J1348" s="143"/>
      <c r="K1348" s="143"/>
      <c r="L1348" s="136"/>
      <c r="M1348" s="148"/>
      <c r="N1348" s="175">
        <v>323790</v>
      </c>
      <c r="O1348" s="176" t="s">
        <v>46</v>
      </c>
      <c r="P1348" s="177" t="s">
        <v>223</v>
      </c>
      <c r="Q1348" s="178">
        <v>2500</v>
      </c>
      <c r="R1348" s="178">
        <f>S1348-Q1348</f>
        <v>0</v>
      </c>
      <c r="S1348" s="178">
        <v>2500</v>
      </c>
      <c r="T1348" s="178"/>
      <c r="U1348" s="178"/>
      <c r="V1348" s="178"/>
      <c r="W1348" s="178"/>
      <c r="X1348" s="178"/>
      <c r="Y1348" s="178"/>
      <c r="Z1348" s="178">
        <v>0</v>
      </c>
      <c r="AA1348" s="178">
        <v>1000</v>
      </c>
      <c r="AB1348" s="178">
        <v>0</v>
      </c>
      <c r="AC1348" s="248"/>
      <c r="AD1348" s="248"/>
    </row>
    <row r="1349" spans="1:30" s="111" customFormat="1" ht="20.100000000000001" customHeight="1" x14ac:dyDescent="0.25">
      <c r="A1349" s="187"/>
      <c r="B1349" s="203"/>
      <c r="C1349" s="203"/>
      <c r="D1349" s="203"/>
      <c r="E1349" s="203"/>
      <c r="F1349" s="203"/>
      <c r="G1349" s="203"/>
      <c r="H1349" s="187"/>
      <c r="I1349" s="149"/>
      <c r="J1349" s="149"/>
      <c r="K1349" s="149"/>
      <c r="L1349" s="149"/>
      <c r="M1349" s="149"/>
      <c r="N1349" s="149"/>
      <c r="O1349" s="150"/>
      <c r="P1349" s="151"/>
      <c r="Q1349" s="152"/>
      <c r="R1349" s="73"/>
      <c r="Z1349" s="249"/>
      <c r="AA1349" s="249"/>
      <c r="AB1349" s="249"/>
      <c r="AC1349" s="249"/>
      <c r="AD1349" s="249"/>
    </row>
    <row r="1350" spans="1:30" s="111" customFormat="1" ht="20.100000000000001" customHeight="1" x14ac:dyDescent="0.25">
      <c r="A1350" s="187"/>
      <c r="B1350" s="203"/>
      <c r="C1350" s="203"/>
      <c r="D1350" s="203"/>
      <c r="E1350" s="203"/>
      <c r="F1350" s="203"/>
      <c r="G1350" s="203"/>
      <c r="H1350" s="187"/>
      <c r="I1350" s="153"/>
      <c r="J1350" s="153"/>
      <c r="K1350" s="153"/>
      <c r="L1350" s="153"/>
      <c r="M1350" s="153"/>
      <c r="N1350" s="153"/>
      <c r="O1350" s="153"/>
      <c r="P1350" s="154"/>
      <c r="Q1350" s="155"/>
      <c r="R1350" s="74"/>
      <c r="Z1350" s="249"/>
      <c r="AA1350" s="249"/>
      <c r="AB1350" s="249"/>
      <c r="AC1350" s="249"/>
      <c r="AD1350" s="249"/>
    </row>
    <row r="1351" spans="1:30" s="111" customFormat="1" ht="20.100000000000001" customHeight="1" x14ac:dyDescent="0.25">
      <c r="A1351" s="187"/>
      <c r="B1351" s="203"/>
      <c r="C1351" s="203"/>
      <c r="D1351" s="203"/>
      <c r="E1351" s="203"/>
      <c r="F1351" s="203"/>
      <c r="G1351" s="203"/>
      <c r="H1351" s="187"/>
      <c r="I1351" s="156"/>
      <c r="J1351" s="156"/>
      <c r="K1351" s="156"/>
      <c r="L1351" s="156"/>
      <c r="M1351" s="156"/>
      <c r="N1351" s="156"/>
      <c r="O1351" s="156"/>
      <c r="P1351" s="155"/>
      <c r="Q1351" s="110"/>
      <c r="Z1351" s="249"/>
      <c r="AA1351" s="249"/>
    </row>
    <row r="1352" spans="1:30" s="111" customFormat="1" ht="15.75" customHeight="1" x14ac:dyDescent="0.25">
      <c r="A1352" s="187"/>
      <c r="B1352" s="203"/>
      <c r="C1352" s="203"/>
      <c r="D1352" s="203"/>
      <c r="E1352" s="203"/>
      <c r="F1352" s="203"/>
      <c r="G1352" s="203"/>
      <c r="H1352" s="187"/>
      <c r="I1352" s="156"/>
      <c r="J1352" s="156"/>
      <c r="K1352" s="156"/>
      <c r="L1352" s="156"/>
      <c r="M1352" s="156"/>
      <c r="N1352" s="156"/>
      <c r="O1352" s="157"/>
      <c r="Q1352" s="153"/>
      <c r="R1352" s="153"/>
      <c r="S1352" s="158"/>
      <c r="Y1352" s="158"/>
      <c r="Z1352" s="249"/>
      <c r="AA1352" s="249"/>
      <c r="AD1352" s="158"/>
    </row>
    <row r="1353" spans="1:30" s="111" customFormat="1" ht="20.25" customHeight="1" x14ac:dyDescent="0.25">
      <c r="A1353" s="187"/>
      <c r="B1353" s="203"/>
      <c r="C1353" s="203"/>
      <c r="D1353" s="203"/>
      <c r="E1353" s="203"/>
      <c r="F1353" s="203"/>
      <c r="G1353" s="203"/>
      <c r="H1353" s="187"/>
      <c r="I1353" s="153"/>
      <c r="J1353" s="153"/>
      <c r="K1353" s="153"/>
      <c r="L1353" s="153"/>
      <c r="M1353" s="153"/>
      <c r="N1353" s="153"/>
      <c r="O1353" s="153"/>
      <c r="Q1353" s="153"/>
      <c r="R1353" s="153"/>
      <c r="S1353" s="158"/>
      <c r="Y1353" s="158"/>
      <c r="Z1353" s="249"/>
      <c r="AA1353" s="249"/>
      <c r="AD1353" s="158"/>
    </row>
    <row r="1354" spans="1:30" s="111" customFormat="1" ht="20.25" customHeight="1" x14ac:dyDescent="0.25">
      <c r="A1354" s="187"/>
      <c r="B1354" s="203"/>
      <c r="C1354" s="203"/>
      <c r="D1354" s="203"/>
      <c r="E1354" s="203"/>
      <c r="F1354" s="203"/>
      <c r="G1354" s="203"/>
      <c r="H1354" s="187"/>
      <c r="I1354" s="159"/>
      <c r="J1354" s="159"/>
      <c r="K1354" s="159"/>
      <c r="L1354" s="159"/>
      <c r="M1354" s="159"/>
      <c r="N1354" s="159"/>
      <c r="O1354" s="159"/>
      <c r="P1354" s="160"/>
      <c r="Q1354" s="75"/>
      <c r="R1354" s="75"/>
      <c r="S1354" s="160"/>
      <c r="Y1354" s="160"/>
      <c r="Z1354" s="249"/>
      <c r="AA1354" s="249"/>
      <c r="AD1354" s="160"/>
    </row>
    <row r="1355" spans="1:30" s="111" customFormat="1" ht="20.25" customHeight="1" x14ac:dyDescent="0.25">
      <c r="A1355" s="187"/>
      <c r="B1355" s="203"/>
      <c r="C1355" s="203"/>
      <c r="D1355" s="203"/>
      <c r="E1355" s="203"/>
      <c r="F1355" s="203"/>
      <c r="G1355" s="203"/>
      <c r="H1355" s="187"/>
      <c r="I1355" s="161"/>
      <c r="J1355" s="161"/>
      <c r="K1355" s="161"/>
      <c r="L1355" s="161"/>
      <c r="M1355" s="161"/>
      <c r="N1355" s="161"/>
      <c r="O1355" s="162"/>
      <c r="P1355" s="163"/>
      <c r="Q1355" s="67"/>
      <c r="R1355" s="67"/>
      <c r="S1355" s="67"/>
      <c r="Z1355" s="249"/>
      <c r="AA1355" s="249"/>
    </row>
    <row r="1356" spans="1:30" x14ac:dyDescent="0.25">
      <c r="P1356" s="163"/>
      <c r="Q1356" s="67"/>
      <c r="R1356" s="67"/>
    </row>
    <row r="1357" spans="1:30" x14ac:dyDescent="0.25">
      <c r="P1357" s="163"/>
      <c r="Q1357" s="67"/>
      <c r="R1357" s="67"/>
    </row>
    <row r="1371" spans="14:26" x14ac:dyDescent="0.25">
      <c r="N1371" s="107" t="s">
        <v>41</v>
      </c>
      <c r="Z1371" s="250"/>
    </row>
    <row r="1372" spans="14:26" x14ac:dyDescent="0.25">
      <c r="N1372" s="107" t="s">
        <v>42</v>
      </c>
      <c r="Z1372" s="250"/>
    </row>
    <row r="1373" spans="14:26" x14ac:dyDescent="0.25">
      <c r="N1373" s="107" t="s">
        <v>39</v>
      </c>
      <c r="Z1373" s="250"/>
    </row>
    <row r="1374" spans="14:26" x14ac:dyDescent="0.25">
      <c r="N1374" s="107" t="s">
        <v>419</v>
      </c>
      <c r="Z1374" s="250"/>
    </row>
    <row r="1375" spans="14:26" x14ac:dyDescent="0.25">
      <c r="N1375" s="107" t="s">
        <v>46</v>
      </c>
      <c r="Z1375" s="250"/>
    </row>
    <row r="1376" spans="14:26" x14ac:dyDescent="0.25">
      <c r="N1376" s="107" t="s">
        <v>43</v>
      </c>
      <c r="Z1376" s="250"/>
    </row>
    <row r="1377" spans="14:26" x14ac:dyDescent="0.25">
      <c r="N1377" s="107" t="s">
        <v>44</v>
      </c>
      <c r="Z1377" s="250"/>
    </row>
  </sheetData>
  <mergeCells count="24">
    <mergeCell ref="I473:O473"/>
    <mergeCell ref="I569:O569"/>
    <mergeCell ref="I642:O642"/>
    <mergeCell ref="I795:O795"/>
    <mergeCell ref="I1063:O1063"/>
    <mergeCell ref="I800:O800"/>
    <mergeCell ref="I686:O686"/>
    <mergeCell ref="I657:O657"/>
    <mergeCell ref="A6:H6"/>
    <mergeCell ref="I1197:O1197"/>
    <mergeCell ref="I1293:O1293"/>
    <mergeCell ref="I4:AD4"/>
    <mergeCell ref="I2:AD2"/>
    <mergeCell ref="I923:O923"/>
    <mergeCell ref="I932:O932"/>
    <mergeCell ref="I1068:O1068"/>
    <mergeCell ref="I1189:O1189"/>
    <mergeCell ref="I1162:O1162"/>
    <mergeCell ref="I1167:O1167"/>
    <mergeCell ref="T5:Y5"/>
    <mergeCell ref="Z5:AD5"/>
    <mergeCell ref="Q5:S5"/>
    <mergeCell ref="I8:O8"/>
    <mergeCell ref="I9:O9"/>
  </mergeCells>
  <phoneticPr fontId="50" type="noConversion"/>
  <conditionalFormatting sqref="F8:H243 F247:H1348">
    <cfRule type="cellIs" dxfId="22" priority="3" operator="lessThan">
      <formula>0</formula>
    </cfRule>
    <cfRule type="cellIs" dxfId="21" priority="4" operator="greaterThan">
      <formula>0</formula>
    </cfRule>
  </conditionalFormatting>
  <conditionalFormatting sqref="F244:H246">
    <cfRule type="cellIs" dxfId="20" priority="1" operator="lessThan">
      <formula>0</formula>
    </cfRule>
    <cfRule type="cellIs" dxfId="19" priority="2" operator="greaterThan">
      <formula>0</formula>
    </cfRule>
  </conditionalFormatting>
  <dataValidations count="1">
    <dataValidation type="whole" allowBlank="1" showErrorMessage="1" errorTitle="Neispravan unos" error="Unijeti cijelobrojnu vrijednost" promptTitle="Upozorenje !" prompt="Unešena je nedozvoljena vrijednost u polje" sqref="I1355 O10 O801 O1198 I1349:O1349 O1069 O1067 O643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289"/>
  <sheetViews>
    <sheetView showGridLines="0" zoomScale="90" zoomScaleNormal="90" zoomScaleSheetLayoutView="90" workbookViewId="0">
      <pane ySplit="7" topLeftCell="A242" activePane="bottomLeft" state="frozen"/>
      <selection activeCell="AH262" sqref="AH262"/>
      <selection pane="bottomLeft" activeCell="AH262" sqref="AH262"/>
    </sheetView>
  </sheetViews>
  <sheetFormatPr defaultColWidth="9.140625" defaultRowHeight="14.25" outlineLevelCol="1" x14ac:dyDescent="0.25"/>
  <cols>
    <col min="1" max="1" width="4.28515625" style="186" hidden="1" customWidth="1" outlineLevel="1"/>
    <col min="2" max="5" width="4.28515625" style="202" hidden="1" customWidth="1" outlineLevel="1"/>
    <col min="6" max="6" width="4.28515625" style="186" hidden="1" customWidth="1" outlineLevel="1"/>
    <col min="7" max="7" width="6.85546875" style="107" customWidth="1" collapsed="1"/>
    <col min="8" max="8" width="6.85546875" style="107" customWidth="1"/>
    <col min="9" max="9" width="5.7109375" style="107" customWidth="1"/>
    <col min="10" max="10" width="5.5703125" style="107" bestFit="1" customWidth="1"/>
    <col min="11" max="11" width="6.5703125" style="107" bestFit="1" customWidth="1"/>
    <col min="12" max="12" width="7.7109375" style="107" customWidth="1"/>
    <col min="13" max="13" width="54.42578125" style="107" customWidth="1"/>
    <col min="14" max="14" width="16.42578125" style="107" hidden="1" customWidth="1"/>
    <col min="15" max="15" width="14.85546875" style="163" hidden="1" customWidth="1"/>
    <col min="16" max="16" width="17" style="67" hidden="1" customWidth="1"/>
    <col min="17" max="22" width="9.140625" style="107" hidden="1" customWidth="1"/>
    <col min="23" max="23" width="13.28515625" style="107" customWidth="1"/>
    <col min="24" max="27" width="13.28515625" style="239" customWidth="1"/>
    <col min="28" max="16384" width="9.140625" style="107"/>
  </cols>
  <sheetData>
    <row r="2" spans="1:33" ht="12.75" customHeight="1" x14ac:dyDescent="0.25">
      <c r="G2" s="325" t="s">
        <v>391</v>
      </c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36"/>
      <c r="Y2" s="336"/>
      <c r="Z2" s="336"/>
      <c r="AA2" s="336"/>
    </row>
    <row r="3" spans="1:33" ht="17.25" customHeight="1" x14ac:dyDescent="0.25">
      <c r="I3" s="108"/>
      <c r="J3" s="108"/>
      <c r="K3" s="108"/>
      <c r="L3" s="108"/>
      <c r="M3" s="108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52"/>
      <c r="Y3" s="252"/>
      <c r="Z3" s="252"/>
      <c r="AA3" s="252"/>
      <c r="AG3" s="287"/>
    </row>
    <row r="4" spans="1:33" ht="17.25" customHeight="1" x14ac:dyDescent="0.25"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8"/>
      <c r="Y4" s="338"/>
      <c r="Z4" s="338"/>
      <c r="AA4" s="338"/>
      <c r="AG4" s="287"/>
    </row>
    <row r="5" spans="1:33" ht="27.75" hidden="1" customHeight="1" x14ac:dyDescent="0.3">
      <c r="G5" s="68"/>
      <c r="H5" s="68"/>
      <c r="I5" s="68"/>
      <c r="J5" s="68"/>
      <c r="K5" s="68"/>
      <c r="L5" s="68"/>
      <c r="M5" s="68"/>
      <c r="N5" s="307" t="s">
        <v>344</v>
      </c>
      <c r="O5" s="307"/>
      <c r="P5" s="307"/>
      <c r="Q5" s="307" t="s">
        <v>343</v>
      </c>
      <c r="R5" s="307"/>
      <c r="S5" s="307"/>
      <c r="T5" s="307"/>
      <c r="U5" s="307"/>
      <c r="V5" s="307"/>
      <c r="W5" s="307" t="s">
        <v>342</v>
      </c>
      <c r="X5" s="307"/>
      <c r="Y5" s="307"/>
      <c r="Z5" s="307"/>
      <c r="AA5" s="307"/>
    </row>
    <row r="6" spans="1:33" s="111" customFormat="1" ht="73.5" customHeight="1" x14ac:dyDescent="0.25">
      <c r="A6" s="187"/>
      <c r="B6" s="203"/>
      <c r="C6" s="203"/>
      <c r="D6" s="203"/>
      <c r="E6" s="203"/>
      <c r="F6" s="187"/>
      <c r="G6" s="69" t="s">
        <v>14</v>
      </c>
      <c r="H6" s="69" t="s">
        <v>15</v>
      </c>
      <c r="I6" s="69" t="s">
        <v>317</v>
      </c>
      <c r="J6" s="69" t="s">
        <v>318</v>
      </c>
      <c r="K6" s="69" t="s">
        <v>319</v>
      </c>
      <c r="L6" s="69"/>
      <c r="M6" s="71" t="s">
        <v>4</v>
      </c>
      <c r="N6" s="106" t="s">
        <v>126</v>
      </c>
      <c r="O6" s="106" t="s">
        <v>73</v>
      </c>
      <c r="P6" s="106" t="s">
        <v>127</v>
      </c>
      <c r="Q6" s="185" t="s">
        <v>339</v>
      </c>
      <c r="R6" s="185" t="s">
        <v>56</v>
      </c>
      <c r="S6" s="185" t="s">
        <v>57</v>
      </c>
      <c r="T6" s="185" t="s">
        <v>340</v>
      </c>
      <c r="U6" s="185" t="s">
        <v>341</v>
      </c>
      <c r="V6" s="185" t="s">
        <v>345</v>
      </c>
      <c r="W6" s="184" t="s">
        <v>479</v>
      </c>
      <c r="X6" s="184" t="s">
        <v>480</v>
      </c>
      <c r="Y6" s="184" t="s">
        <v>481</v>
      </c>
      <c r="Z6" s="240" t="s">
        <v>337</v>
      </c>
      <c r="AA6" s="240" t="s">
        <v>482</v>
      </c>
    </row>
    <row r="7" spans="1:33" s="112" customFormat="1" ht="18" customHeight="1" x14ac:dyDescent="0.25">
      <c r="A7" s="188">
        <v>1</v>
      </c>
      <c r="B7" s="188">
        <v>1</v>
      </c>
      <c r="C7" s="188">
        <v>1</v>
      </c>
      <c r="D7" s="188">
        <v>1</v>
      </c>
      <c r="E7" s="188">
        <v>1</v>
      </c>
      <c r="F7" s="188">
        <v>1</v>
      </c>
      <c r="G7" s="72">
        <v>1</v>
      </c>
      <c r="H7" s="72">
        <v>2</v>
      </c>
      <c r="I7" s="72"/>
      <c r="J7" s="72"/>
      <c r="K7" s="72"/>
      <c r="L7" s="72"/>
      <c r="M7" s="72">
        <v>4</v>
      </c>
      <c r="N7" s="72">
        <v>5</v>
      </c>
      <c r="O7" s="72">
        <v>6</v>
      </c>
      <c r="P7" s="100">
        <v>7</v>
      </c>
      <c r="Q7" s="72">
        <v>5</v>
      </c>
      <c r="R7" s="72">
        <v>6</v>
      </c>
      <c r="S7" s="72">
        <v>7</v>
      </c>
      <c r="T7" s="72">
        <v>8</v>
      </c>
      <c r="U7" s="72" t="s">
        <v>460</v>
      </c>
      <c r="V7" s="72" t="s">
        <v>461</v>
      </c>
      <c r="W7" s="72">
        <v>5</v>
      </c>
      <c r="X7" s="72">
        <v>6</v>
      </c>
      <c r="Y7" s="72">
        <v>7</v>
      </c>
      <c r="Z7" s="253">
        <v>8</v>
      </c>
      <c r="AA7" s="253">
        <v>9</v>
      </c>
    </row>
    <row r="8" spans="1:33" s="112" customFormat="1" ht="35.25" customHeight="1" x14ac:dyDescent="0.25">
      <c r="A8" s="188"/>
      <c r="B8" s="202"/>
      <c r="C8" s="202"/>
      <c r="D8" s="204"/>
      <c r="E8" s="204"/>
      <c r="F8" s="205"/>
      <c r="G8" s="333" t="s">
        <v>35</v>
      </c>
      <c r="H8" s="334"/>
      <c r="I8" s="334"/>
      <c r="J8" s="334"/>
      <c r="K8" s="334"/>
      <c r="L8" s="334"/>
      <c r="M8" s="335"/>
      <c r="N8" s="209">
        <f t="shared" ref="N8:AA8" si="0">+N9+N243</f>
        <v>4841322.93</v>
      </c>
      <c r="O8" s="209">
        <f t="shared" si="0"/>
        <v>0</v>
      </c>
      <c r="P8" s="209">
        <f t="shared" si="0"/>
        <v>4841322.93</v>
      </c>
      <c r="Q8" s="209">
        <f t="shared" si="0"/>
        <v>0</v>
      </c>
      <c r="R8" s="209">
        <f t="shared" si="0"/>
        <v>0</v>
      </c>
      <c r="S8" s="209">
        <f t="shared" si="0"/>
        <v>0</v>
      </c>
      <c r="T8" s="209">
        <f t="shared" si="0"/>
        <v>0</v>
      </c>
      <c r="U8" s="209">
        <f t="shared" si="0"/>
        <v>0</v>
      </c>
      <c r="V8" s="209">
        <f t="shared" si="0"/>
        <v>0</v>
      </c>
      <c r="W8" s="209">
        <f t="shared" si="0"/>
        <v>2945970.29</v>
      </c>
      <c r="X8" s="209">
        <f t="shared" si="0"/>
        <v>5511437</v>
      </c>
      <c r="Y8" s="209">
        <f t="shared" si="0"/>
        <v>6006214</v>
      </c>
      <c r="Z8" s="254">
        <f t="shared" si="0"/>
        <v>0</v>
      </c>
      <c r="AA8" s="254">
        <f t="shared" si="0"/>
        <v>0</v>
      </c>
      <c r="AB8" s="226"/>
    </row>
    <row r="9" spans="1:33" s="123" customFormat="1" ht="20.25" customHeight="1" x14ac:dyDescent="0.25">
      <c r="A9" s="187"/>
      <c r="B9" s="202"/>
      <c r="C9" s="202"/>
      <c r="D9" s="204"/>
      <c r="E9" s="204"/>
      <c r="F9" s="205"/>
      <c r="G9" s="124">
        <v>3</v>
      </c>
      <c r="H9" s="124"/>
      <c r="I9" s="124"/>
      <c r="J9" s="124"/>
      <c r="K9" s="124"/>
      <c r="L9" s="124"/>
      <c r="M9" s="126" t="s">
        <v>5</v>
      </c>
      <c r="N9" s="127">
        <f t="shared" ref="N9:T9" si="1">N10+N51+N221+N237+N231</f>
        <v>3915604.9299999997</v>
      </c>
      <c r="O9" s="127">
        <f t="shared" si="1"/>
        <v>0</v>
      </c>
      <c r="P9" s="127">
        <f t="shared" si="1"/>
        <v>3915604.9299999997</v>
      </c>
      <c r="Q9" s="127">
        <f t="shared" si="1"/>
        <v>0</v>
      </c>
      <c r="R9" s="127">
        <f t="shared" si="1"/>
        <v>0</v>
      </c>
      <c r="S9" s="127">
        <f t="shared" si="1"/>
        <v>0</v>
      </c>
      <c r="T9" s="127">
        <f t="shared" si="1"/>
        <v>0</v>
      </c>
      <c r="U9" s="127">
        <f>+U10+U48+U214+U224+U229</f>
        <v>0</v>
      </c>
      <c r="V9" s="127">
        <f>+V10+V48+V214+V224+V229</f>
        <v>0</v>
      </c>
      <c r="W9" s="127">
        <f>W10+W51+W221+W237+W231</f>
        <v>2752954.29</v>
      </c>
      <c r="X9" s="127">
        <f>X10+X51+X221+X237+X231</f>
        <v>4481330</v>
      </c>
      <c r="Y9" s="127">
        <f>Y10+Y51+Y221+Y237+Y231</f>
        <v>4684933</v>
      </c>
      <c r="Z9" s="243">
        <f>Z10+Z51+Z221+Z237+Z231</f>
        <v>0</v>
      </c>
      <c r="AA9" s="243">
        <f>AA10+AA51+AA221+AA237+AA231</f>
        <v>0</v>
      </c>
      <c r="AB9" s="226"/>
    </row>
    <row r="10" spans="1:33" s="191" customFormat="1" ht="20.25" customHeight="1" x14ac:dyDescent="0.25">
      <c r="A10" s="187"/>
      <c r="B10" s="202"/>
      <c r="C10" s="202"/>
      <c r="D10" s="204"/>
      <c r="E10" s="204"/>
      <c r="F10" s="205"/>
      <c r="G10" s="125"/>
      <c r="H10" s="125">
        <v>31</v>
      </c>
      <c r="I10" s="125"/>
      <c r="J10" s="125"/>
      <c r="K10" s="125"/>
      <c r="L10" s="125"/>
      <c r="M10" s="189" t="s">
        <v>6</v>
      </c>
      <c r="N10" s="190">
        <f>N11+N28+N42</f>
        <v>2567514.9299999997</v>
      </c>
      <c r="O10" s="190">
        <f t="shared" ref="O10:W10" si="2">O11+O28+O42</f>
        <v>0</v>
      </c>
      <c r="P10" s="190">
        <f>P11+P28+P42</f>
        <v>2567514.9299999997</v>
      </c>
      <c r="Q10" s="190">
        <f t="shared" ref="Q10:T10" si="3">Q11+Q28+Q42</f>
        <v>0</v>
      </c>
      <c r="R10" s="190">
        <f t="shared" si="3"/>
        <v>0</v>
      </c>
      <c r="S10" s="190">
        <f t="shared" si="3"/>
        <v>0</v>
      </c>
      <c r="T10" s="190">
        <f t="shared" si="3"/>
        <v>0</v>
      </c>
      <c r="U10" s="190">
        <f t="shared" si="2"/>
        <v>0</v>
      </c>
      <c r="V10" s="190">
        <f t="shared" si="2"/>
        <v>0</v>
      </c>
      <c r="W10" s="190">
        <f t="shared" si="2"/>
        <v>1997064</v>
      </c>
      <c r="X10" s="190">
        <f t="shared" ref="X10:AA10" si="4">X11+X28+X42</f>
        <v>2590280</v>
      </c>
      <c r="Y10" s="190">
        <f t="shared" si="4"/>
        <v>2717753</v>
      </c>
      <c r="Z10" s="244">
        <f t="shared" si="4"/>
        <v>0</v>
      </c>
      <c r="AA10" s="244">
        <f t="shared" si="4"/>
        <v>0</v>
      </c>
      <c r="AB10" s="226"/>
    </row>
    <row r="11" spans="1:33" s="218" customFormat="1" ht="20.25" customHeight="1" x14ac:dyDescent="0.25">
      <c r="A11" s="192"/>
      <c r="B11" s="192"/>
      <c r="C11" s="192"/>
      <c r="D11" s="211"/>
      <c r="E11" s="211"/>
      <c r="F11" s="212"/>
      <c r="G11" s="213"/>
      <c r="H11" s="214"/>
      <c r="I11" s="214">
        <v>311</v>
      </c>
      <c r="J11" s="214"/>
      <c r="K11" s="214"/>
      <c r="L11" s="215"/>
      <c r="M11" s="216" t="s">
        <v>128</v>
      </c>
      <c r="N11" s="217">
        <f>N12+N21+N24</f>
        <v>2146099.9299999997</v>
      </c>
      <c r="O11" s="217">
        <f t="shared" ref="O11:W11" si="5">O12+O21+O24</f>
        <v>0</v>
      </c>
      <c r="P11" s="217">
        <f>P12+P21+P24</f>
        <v>2146099.9299999997</v>
      </c>
      <c r="Q11" s="217">
        <f t="shared" ref="Q11:T11" si="6">Q12+Q21+Q24</f>
        <v>0</v>
      </c>
      <c r="R11" s="217">
        <f t="shared" si="6"/>
        <v>0</v>
      </c>
      <c r="S11" s="217">
        <f t="shared" si="6"/>
        <v>0</v>
      </c>
      <c r="T11" s="217">
        <f t="shared" si="6"/>
        <v>0</v>
      </c>
      <c r="U11" s="217">
        <f t="shared" si="5"/>
        <v>0</v>
      </c>
      <c r="V11" s="217">
        <f t="shared" si="5"/>
        <v>0</v>
      </c>
      <c r="W11" s="217">
        <f t="shared" si="5"/>
        <v>1672000</v>
      </c>
      <c r="X11" s="217">
        <f t="shared" ref="X11:AA11" si="7">X12+X21+X24</f>
        <v>2103340</v>
      </c>
      <c r="Y11" s="217">
        <f>Y12+Y21+Y24+Y18</f>
        <v>2238513</v>
      </c>
      <c r="Z11" s="245">
        <f t="shared" si="7"/>
        <v>0</v>
      </c>
      <c r="AA11" s="245">
        <f t="shared" si="7"/>
        <v>0</v>
      </c>
      <c r="AB11" s="226"/>
    </row>
    <row r="12" spans="1:33" s="118" customFormat="1" ht="20.25" customHeight="1" x14ac:dyDescent="0.25">
      <c r="A12" s="187"/>
      <c r="B12" s="187"/>
      <c r="C12" s="187"/>
      <c r="D12" s="204"/>
      <c r="E12" s="204"/>
      <c r="F12" s="205"/>
      <c r="G12" s="128"/>
      <c r="H12" s="135"/>
      <c r="I12" s="135"/>
      <c r="J12" s="135">
        <v>3111</v>
      </c>
      <c r="K12" s="135"/>
      <c r="L12" s="136"/>
      <c r="M12" s="131" t="s">
        <v>129</v>
      </c>
      <c r="N12" s="137">
        <f t="shared" ref="N12:AA12" si="8">N13</f>
        <v>2096514.93</v>
      </c>
      <c r="O12" s="137">
        <f t="shared" si="8"/>
        <v>0</v>
      </c>
      <c r="P12" s="137">
        <f t="shared" si="8"/>
        <v>2096514.93</v>
      </c>
      <c r="Q12" s="137">
        <f t="shared" si="8"/>
        <v>0</v>
      </c>
      <c r="R12" s="137">
        <f t="shared" si="8"/>
        <v>0</v>
      </c>
      <c r="S12" s="137">
        <f t="shared" si="8"/>
        <v>0</v>
      </c>
      <c r="T12" s="137">
        <f t="shared" si="8"/>
        <v>0</v>
      </c>
      <c r="U12" s="137">
        <f t="shared" si="8"/>
        <v>0</v>
      </c>
      <c r="V12" s="137">
        <f t="shared" si="8"/>
        <v>0</v>
      </c>
      <c r="W12" s="137">
        <f t="shared" si="8"/>
        <v>1633930</v>
      </c>
      <c r="X12" s="137">
        <f t="shared" si="8"/>
        <v>2082750</v>
      </c>
      <c r="Y12" s="137">
        <f t="shared" si="8"/>
        <v>2202013</v>
      </c>
      <c r="Z12" s="246">
        <f t="shared" si="8"/>
        <v>0</v>
      </c>
      <c r="AA12" s="246">
        <f t="shared" si="8"/>
        <v>0</v>
      </c>
      <c r="AB12" s="226"/>
    </row>
    <row r="13" spans="1:33" s="118" customFormat="1" ht="20.25" customHeight="1" x14ac:dyDescent="0.25">
      <c r="A13" s="187"/>
      <c r="B13" s="187"/>
      <c r="C13" s="187"/>
      <c r="D13" s="204"/>
      <c r="E13" s="204"/>
      <c r="F13" s="205"/>
      <c r="G13" s="128"/>
      <c r="H13" s="135"/>
      <c r="I13" s="135"/>
      <c r="J13" s="135"/>
      <c r="K13" s="198">
        <v>31111</v>
      </c>
      <c r="L13" s="199"/>
      <c r="M13" s="199" t="s">
        <v>268</v>
      </c>
      <c r="N13" s="201">
        <f>N14+N15+N16+N17</f>
        <v>2096514.93</v>
      </c>
      <c r="O13" s="201">
        <f t="shared" ref="O13:W13" si="9">O14+O15+O16+O17</f>
        <v>0</v>
      </c>
      <c r="P13" s="201">
        <f>P14+P15+P16+P17</f>
        <v>2096514.93</v>
      </c>
      <c r="Q13" s="201">
        <f t="shared" ref="Q13:T13" si="10">Q14+Q15+Q16+Q17</f>
        <v>0</v>
      </c>
      <c r="R13" s="201">
        <f t="shared" si="10"/>
        <v>0</v>
      </c>
      <c r="S13" s="201">
        <f t="shared" si="10"/>
        <v>0</v>
      </c>
      <c r="T13" s="201">
        <f t="shared" si="10"/>
        <v>0</v>
      </c>
      <c r="U13" s="201">
        <f t="shared" si="9"/>
        <v>0</v>
      </c>
      <c r="V13" s="201">
        <f t="shared" si="9"/>
        <v>0</v>
      </c>
      <c r="W13" s="201">
        <f t="shared" si="9"/>
        <v>1633930</v>
      </c>
      <c r="X13" s="201">
        <f t="shared" ref="X13:AA13" si="11">X14+X15+X16+X17</f>
        <v>2082750</v>
      </c>
      <c r="Y13" s="201">
        <f t="shared" si="11"/>
        <v>2202013</v>
      </c>
      <c r="Z13" s="247">
        <f t="shared" si="11"/>
        <v>0</v>
      </c>
      <c r="AA13" s="247">
        <f t="shared" si="11"/>
        <v>0</v>
      </c>
      <c r="AB13" s="226"/>
    </row>
    <row r="14" spans="1:33" s="118" customFormat="1" ht="20.25" customHeight="1" x14ac:dyDescent="0.25">
      <c r="A14" s="187"/>
      <c r="B14" s="187"/>
      <c r="C14" s="187"/>
      <c r="D14" s="204"/>
      <c r="E14" s="204"/>
      <c r="F14" s="205"/>
      <c r="G14" s="128"/>
      <c r="H14" s="135"/>
      <c r="I14" s="135"/>
      <c r="J14" s="135"/>
      <c r="K14" s="11"/>
      <c r="L14" s="175">
        <v>311110</v>
      </c>
      <c r="M14" s="177" t="s">
        <v>269</v>
      </c>
      <c r="N14" s="178">
        <f>+SUMIF('Programska klasifikacija'!$N:$N,$L14,'Programska klasifikacija'!Q:Q)</f>
        <v>2016514.93</v>
      </c>
      <c r="O14" s="178">
        <f>P14-N14</f>
        <v>0</v>
      </c>
      <c r="P14" s="178">
        <f>+SUMIF('Programska klasifikacija'!$N:$N,$L14,'Programska klasifikacija'!S:S)</f>
        <v>2016514.93</v>
      </c>
      <c r="Q14" s="178">
        <f>+SUMIF('Programska klasifikacija'!$N:$N,$L14,'Programska klasifikacija'!T:T)</f>
        <v>0</v>
      </c>
      <c r="R14" s="178">
        <f>+SUMIF('Programska klasifikacija'!$N:$N,$L14,'Programska klasifikacija'!U:U)</f>
        <v>0</v>
      </c>
      <c r="S14" s="178">
        <f>+SUMIF('Programska klasifikacija'!$N:$N,$L14,'Programska klasifikacija'!V:V)</f>
        <v>0</v>
      </c>
      <c r="T14" s="178">
        <f>+SUMIF('Programska klasifikacija'!$N:$N,$L14,'Programska klasifikacija'!W:W)</f>
        <v>0</v>
      </c>
      <c r="U14" s="178"/>
      <c r="V14" s="178"/>
      <c r="W14" s="178">
        <f>+SUMIF('Programska klasifikacija'!$N:$N,$L14,'Programska klasifikacija'!Z:Z)</f>
        <v>1553540</v>
      </c>
      <c r="X14" s="178">
        <f>+SUMIF('Programska klasifikacija'!$N:$N,$L14,'Programska klasifikacija'!AA:AA)</f>
        <v>2082750</v>
      </c>
      <c r="Y14" s="178">
        <f>+SUMIF('Programska klasifikacija'!$N:$N,$L14,'Programska klasifikacija'!AB:AB)</f>
        <v>2202013</v>
      </c>
      <c r="Z14" s="178">
        <f>+SUMIF('Programska klasifikacija'!$N:$N,$L14,'Programska klasifikacija'!AC:AC)</f>
        <v>0</v>
      </c>
      <c r="AA14" s="178">
        <f>+SUMIF('Programska klasifikacija'!$N:$N,$L14,'Programska klasifikacija'!AD:AD)</f>
        <v>0</v>
      </c>
      <c r="AB14" s="226"/>
    </row>
    <row r="15" spans="1:33" s="118" customFormat="1" ht="20.25" customHeight="1" x14ac:dyDescent="0.25">
      <c r="A15" s="187"/>
      <c r="B15" s="187"/>
      <c r="C15" s="187"/>
      <c r="D15" s="204"/>
      <c r="E15" s="204"/>
      <c r="F15" s="205"/>
      <c r="G15" s="128"/>
      <c r="H15" s="135"/>
      <c r="I15" s="135"/>
      <c r="J15" s="135"/>
      <c r="K15" s="11"/>
      <c r="L15" s="175">
        <v>311111</v>
      </c>
      <c r="M15" s="177" t="s">
        <v>366</v>
      </c>
      <c r="N15" s="178">
        <f>+SUMIF('Programska klasifikacija'!$N:$N,$L15,'Programska klasifikacija'!Q:Q)</f>
        <v>66000</v>
      </c>
      <c r="O15" s="178">
        <f>P15-N15</f>
        <v>0</v>
      </c>
      <c r="P15" s="178">
        <f>+SUMIF('Programska klasifikacija'!$N:$N,$L15,'Programska klasifikacija'!S:S)</f>
        <v>66000</v>
      </c>
      <c r="Q15" s="178">
        <f>+SUMIF('Programska klasifikacija'!$N:$N,$L15,'Programska klasifikacija'!T:T)</f>
        <v>0</v>
      </c>
      <c r="R15" s="178">
        <f>+SUMIF('Programska klasifikacija'!$N:$N,$L15,'Programska klasifikacija'!U:U)</f>
        <v>0</v>
      </c>
      <c r="S15" s="178">
        <f>+SUMIF('Programska klasifikacija'!$N:$N,$L15,'Programska klasifikacija'!V:V)</f>
        <v>0</v>
      </c>
      <c r="T15" s="178">
        <f>+SUMIF('Programska klasifikacija'!$N:$N,$L15,'Programska klasifikacija'!W:W)</f>
        <v>0</v>
      </c>
      <c r="U15" s="178"/>
      <c r="V15" s="178"/>
      <c r="W15" s="178">
        <f>+SUMIF('Programska klasifikacija'!$N:$N,$L15,'Programska klasifikacija'!Z:Z)</f>
        <v>68701</v>
      </c>
      <c r="X15" s="178">
        <f>+SUMIF('Programska klasifikacija'!$N:$N,$L15,'Programska klasifikacija'!AA:AA)</f>
        <v>0</v>
      </c>
      <c r="Y15" s="178">
        <f>+SUMIF('Programska klasifikacija'!$N:$N,$L15,'Programska klasifikacija'!AB:AB)</f>
        <v>0</v>
      </c>
      <c r="Z15" s="178">
        <f>+SUMIF('Programska klasifikacija'!$N:$N,$L15,'Programska klasifikacija'!AC:AC)</f>
        <v>0</v>
      </c>
      <c r="AA15" s="178">
        <f>+SUMIF('Programska klasifikacija'!$N:$N,$L15,'Programska klasifikacija'!AD:AD)</f>
        <v>0</v>
      </c>
      <c r="AB15" s="226"/>
    </row>
    <row r="16" spans="1:33" s="118" customFormat="1" ht="20.25" customHeight="1" x14ac:dyDescent="0.25">
      <c r="A16" s="187"/>
      <c r="B16" s="187"/>
      <c r="C16" s="187"/>
      <c r="D16" s="204"/>
      <c r="E16" s="204"/>
      <c r="F16" s="205"/>
      <c r="G16" s="128"/>
      <c r="H16" s="135"/>
      <c r="I16" s="135"/>
      <c r="J16" s="135"/>
      <c r="K16" s="11"/>
      <c r="L16" s="175">
        <v>311113</v>
      </c>
      <c r="M16" s="177" t="s">
        <v>135</v>
      </c>
      <c r="N16" s="178">
        <f>+SUMIF('Programska klasifikacija'!$N:$N,$L16,'Programska klasifikacija'!Q:Q)</f>
        <v>3000</v>
      </c>
      <c r="O16" s="178">
        <f>P16-N16</f>
        <v>0</v>
      </c>
      <c r="P16" s="178">
        <f>+SUMIF('Programska klasifikacija'!$N:$N,$L16,'Programska klasifikacija'!S:S)</f>
        <v>3000</v>
      </c>
      <c r="Q16" s="178">
        <f>+SUMIF('Programska klasifikacija'!$N:$N,$L16,'Programska klasifikacija'!T:T)</f>
        <v>0</v>
      </c>
      <c r="R16" s="178">
        <f>+SUMIF('Programska klasifikacija'!$N:$N,$L16,'Programska klasifikacija'!U:U)</f>
        <v>0</v>
      </c>
      <c r="S16" s="178">
        <f>+SUMIF('Programska klasifikacija'!$N:$N,$L16,'Programska klasifikacija'!V:V)</f>
        <v>0</v>
      </c>
      <c r="T16" s="178">
        <f>+SUMIF('Programska klasifikacija'!$N:$N,$L16,'Programska klasifikacija'!W:W)</f>
        <v>0</v>
      </c>
      <c r="U16" s="178"/>
      <c r="V16" s="178"/>
      <c r="W16" s="178">
        <f>+SUMIF('Programska klasifikacija'!$N:$N,$L16,'Programska klasifikacija'!Z:Z)</f>
        <v>1190</v>
      </c>
      <c r="X16" s="178">
        <f>+SUMIF('Programska klasifikacija'!$N:$N,$L16,'Programska klasifikacija'!AA:AA)</f>
        <v>0</v>
      </c>
      <c r="Y16" s="178">
        <f>+SUMIF('Programska klasifikacija'!$N:$N,$L16,'Programska klasifikacija'!AB:AB)</f>
        <v>0</v>
      </c>
      <c r="Z16" s="178">
        <f>+SUMIF('Programska klasifikacija'!$N:$N,$L16,'Programska klasifikacija'!AC:AC)</f>
        <v>0</v>
      </c>
      <c r="AA16" s="178">
        <f>+SUMIF('Programska klasifikacija'!$N:$N,$L16,'Programska klasifikacija'!AD:AD)</f>
        <v>0</v>
      </c>
      <c r="AB16" s="226"/>
    </row>
    <row r="17" spans="1:28" s="118" customFormat="1" ht="20.25" customHeight="1" x14ac:dyDescent="0.25">
      <c r="A17" s="187"/>
      <c r="B17" s="187"/>
      <c r="C17" s="187"/>
      <c r="D17" s="204"/>
      <c r="E17" s="204"/>
      <c r="F17" s="205"/>
      <c r="G17" s="128"/>
      <c r="H17" s="135"/>
      <c r="I17" s="135"/>
      <c r="J17" s="135"/>
      <c r="K17" s="11"/>
      <c r="L17" s="175">
        <v>311114</v>
      </c>
      <c r="M17" s="177" t="s">
        <v>136</v>
      </c>
      <c r="N17" s="178">
        <f>+SUMIF('Programska klasifikacija'!$N:$N,$L17,'Programska klasifikacija'!Q:Q)</f>
        <v>11000</v>
      </c>
      <c r="O17" s="178">
        <f>P17-N17</f>
        <v>0</v>
      </c>
      <c r="P17" s="178">
        <f>+SUMIF('Programska klasifikacija'!$N:$N,$L17,'Programska klasifikacija'!S:S)</f>
        <v>11000</v>
      </c>
      <c r="Q17" s="178">
        <f>+SUMIF('Programska klasifikacija'!$N:$N,$L17,'Programska klasifikacija'!T:T)</f>
        <v>0</v>
      </c>
      <c r="R17" s="178">
        <f>+SUMIF('Programska klasifikacija'!$N:$N,$L17,'Programska klasifikacija'!U:U)</f>
        <v>0</v>
      </c>
      <c r="S17" s="178">
        <f>+SUMIF('Programska klasifikacija'!$N:$N,$L17,'Programska klasifikacija'!V:V)</f>
        <v>0</v>
      </c>
      <c r="T17" s="178">
        <f>+SUMIF('Programska klasifikacija'!$N:$N,$L17,'Programska klasifikacija'!W:W)</f>
        <v>0</v>
      </c>
      <c r="U17" s="178"/>
      <c r="V17" s="178"/>
      <c r="W17" s="178">
        <f>+SUMIF('Programska klasifikacija'!$N:$N,$L17,'Programska klasifikacija'!Z:Z)</f>
        <v>10499</v>
      </c>
      <c r="X17" s="178">
        <f>+SUMIF('Programska klasifikacija'!$N:$N,$L17,'Programska klasifikacija'!AA:AA)</f>
        <v>0</v>
      </c>
      <c r="Y17" s="178">
        <f>+SUMIF('Programska klasifikacija'!$N:$N,$L17,'Programska klasifikacija'!AB:AB)</f>
        <v>0</v>
      </c>
      <c r="Z17" s="178">
        <f>+SUMIF('Programska klasifikacija'!$N:$N,$L17,'Programska klasifikacija'!AC:AC)</f>
        <v>0</v>
      </c>
      <c r="AA17" s="178">
        <f>+SUMIF('Programska klasifikacija'!$N:$N,$L17,'Programska klasifikacija'!AD:AD)</f>
        <v>0</v>
      </c>
      <c r="AB17" s="226"/>
    </row>
    <row r="18" spans="1:28" s="118" customFormat="1" ht="20.25" customHeight="1" x14ac:dyDescent="0.25">
      <c r="A18" s="187"/>
      <c r="B18" s="187"/>
      <c r="C18" s="187"/>
      <c r="D18" s="204"/>
      <c r="E18" s="204"/>
      <c r="F18" s="205"/>
      <c r="G18" s="128"/>
      <c r="H18" s="135"/>
      <c r="I18" s="135"/>
      <c r="J18" s="135">
        <v>3112</v>
      </c>
      <c r="K18" s="135"/>
      <c r="L18" s="136"/>
      <c r="M18" s="131" t="s">
        <v>503</v>
      </c>
      <c r="N18" s="137">
        <f t="shared" ref="N18:AA19" si="12">N19</f>
        <v>24000</v>
      </c>
      <c r="O18" s="137">
        <f t="shared" si="12"/>
        <v>0</v>
      </c>
      <c r="P18" s="137">
        <f t="shared" si="12"/>
        <v>24000</v>
      </c>
      <c r="Q18" s="137">
        <f t="shared" si="12"/>
        <v>0</v>
      </c>
      <c r="R18" s="137">
        <f t="shared" si="12"/>
        <v>0</v>
      </c>
      <c r="S18" s="137">
        <f t="shared" si="12"/>
        <v>0</v>
      </c>
      <c r="T18" s="137">
        <f t="shared" si="12"/>
        <v>0</v>
      </c>
      <c r="U18" s="137">
        <f t="shared" si="12"/>
        <v>0</v>
      </c>
      <c r="V18" s="137">
        <f t="shared" si="12"/>
        <v>0</v>
      </c>
      <c r="W18" s="137">
        <f t="shared" si="12"/>
        <v>0</v>
      </c>
      <c r="X18" s="137">
        <f t="shared" si="12"/>
        <v>0</v>
      </c>
      <c r="Y18" s="137">
        <f t="shared" si="12"/>
        <v>15000</v>
      </c>
      <c r="Z18" s="246">
        <f t="shared" si="12"/>
        <v>0</v>
      </c>
      <c r="AA18" s="246">
        <f t="shared" si="12"/>
        <v>0</v>
      </c>
      <c r="AB18" s="226"/>
    </row>
    <row r="19" spans="1:28" s="118" customFormat="1" ht="20.25" customHeight="1" x14ac:dyDescent="0.25">
      <c r="A19" s="187"/>
      <c r="B19" s="187"/>
      <c r="C19" s="187"/>
      <c r="D19" s="204"/>
      <c r="E19" s="204"/>
      <c r="F19" s="205"/>
      <c r="G19" s="128"/>
      <c r="H19" s="135"/>
      <c r="I19" s="135"/>
      <c r="J19" s="135"/>
      <c r="K19" s="198">
        <v>31126</v>
      </c>
      <c r="L19" s="199"/>
      <c r="M19" s="199" t="s">
        <v>503</v>
      </c>
      <c r="N19" s="201">
        <f t="shared" si="12"/>
        <v>24000</v>
      </c>
      <c r="O19" s="201">
        <f t="shared" si="12"/>
        <v>0</v>
      </c>
      <c r="P19" s="201">
        <f t="shared" si="12"/>
        <v>24000</v>
      </c>
      <c r="Q19" s="201">
        <f t="shared" si="12"/>
        <v>0</v>
      </c>
      <c r="R19" s="201">
        <f t="shared" si="12"/>
        <v>0</v>
      </c>
      <c r="S19" s="201">
        <f t="shared" si="12"/>
        <v>0</v>
      </c>
      <c r="T19" s="201">
        <f t="shared" si="12"/>
        <v>0</v>
      </c>
      <c r="U19" s="201">
        <f t="shared" si="12"/>
        <v>0</v>
      </c>
      <c r="V19" s="201">
        <f t="shared" si="12"/>
        <v>0</v>
      </c>
      <c r="W19" s="201">
        <f t="shared" si="12"/>
        <v>0</v>
      </c>
      <c r="X19" s="201">
        <f t="shared" si="12"/>
        <v>0</v>
      </c>
      <c r="Y19" s="201">
        <f t="shared" si="12"/>
        <v>15000</v>
      </c>
      <c r="Z19" s="247">
        <f t="shared" si="12"/>
        <v>0</v>
      </c>
      <c r="AA19" s="247">
        <f t="shared" si="12"/>
        <v>0</v>
      </c>
      <c r="AB19" s="226"/>
    </row>
    <row r="20" spans="1:28" s="118" customFormat="1" ht="20.25" customHeight="1" x14ac:dyDescent="0.25">
      <c r="A20" s="187"/>
      <c r="B20" s="187"/>
      <c r="C20" s="187"/>
      <c r="D20" s="204"/>
      <c r="E20" s="204"/>
      <c r="F20" s="205"/>
      <c r="G20" s="128"/>
      <c r="H20" s="135"/>
      <c r="I20" s="135"/>
      <c r="J20" s="135"/>
      <c r="K20" s="11"/>
      <c r="L20" s="175">
        <v>311260</v>
      </c>
      <c r="M20" s="177" t="s">
        <v>503</v>
      </c>
      <c r="N20" s="178">
        <f>+SUMIF('Programska klasifikacija'!$N:$N,$L20,'Programska klasifikacija'!Q:Q)</f>
        <v>24000</v>
      </c>
      <c r="O20" s="178">
        <f>P20-N20</f>
        <v>0</v>
      </c>
      <c r="P20" s="178">
        <f>+SUMIF('Programska klasifikacija'!$N:$N,$L20,'Programska klasifikacija'!S:S)</f>
        <v>24000</v>
      </c>
      <c r="Q20" s="178">
        <f>+SUMIF('Programska klasifikacija'!$N:$N,$L20,'Programska klasifikacija'!T:T)</f>
        <v>0</v>
      </c>
      <c r="R20" s="178">
        <f>+SUMIF('Programska klasifikacija'!$N:$N,$L20,'Programska klasifikacija'!U:U)</f>
        <v>0</v>
      </c>
      <c r="S20" s="178">
        <f>+SUMIF('Programska klasifikacija'!$N:$N,$L20,'Programska klasifikacija'!V:V)</f>
        <v>0</v>
      </c>
      <c r="T20" s="178">
        <f>+SUMIF('Programska klasifikacija'!$N:$N,$L20,'Programska klasifikacija'!W:W)</f>
        <v>0</v>
      </c>
      <c r="U20" s="178"/>
      <c r="V20" s="178"/>
      <c r="W20" s="178">
        <f>+SUMIF('Programska klasifikacija'!$N:$N,$L20,'Programska klasifikacija'!Z:Z)</f>
        <v>0</v>
      </c>
      <c r="X20" s="178">
        <f>+SUMIF('Programska klasifikacija'!$N:$N,$L20,'Programska klasifikacija'!AA:AA)</f>
        <v>0</v>
      </c>
      <c r="Y20" s="178">
        <f>+SUMIF('Programska klasifikacija'!$N:$N,$L20,'Programska klasifikacija'!AB:AB)</f>
        <v>15000</v>
      </c>
      <c r="Z20" s="178">
        <f>+SUMIF('Programska klasifikacija'!$N:$N,$L20,'Programska klasifikacija'!AC:AC)</f>
        <v>0</v>
      </c>
      <c r="AA20" s="178">
        <f>+SUMIF('Programska klasifikacija'!$N:$N,$L20,'Programska klasifikacija'!AD:AD)</f>
        <v>0</v>
      </c>
      <c r="AB20" s="226"/>
    </row>
    <row r="21" spans="1:28" s="118" customFormat="1" ht="20.25" customHeight="1" x14ac:dyDescent="0.25">
      <c r="A21" s="187"/>
      <c r="B21" s="187"/>
      <c r="C21" s="187"/>
      <c r="D21" s="204"/>
      <c r="E21" s="204"/>
      <c r="F21" s="205"/>
      <c r="G21" s="128"/>
      <c r="H21" s="135"/>
      <c r="I21" s="135"/>
      <c r="J21" s="135">
        <v>3113</v>
      </c>
      <c r="K21" s="135"/>
      <c r="L21" s="136"/>
      <c r="M21" s="131" t="s">
        <v>137</v>
      </c>
      <c r="N21" s="137">
        <f t="shared" ref="N21:AA22" si="13">N22</f>
        <v>24415</v>
      </c>
      <c r="O21" s="137">
        <f t="shared" si="13"/>
        <v>0</v>
      </c>
      <c r="P21" s="137">
        <f t="shared" si="13"/>
        <v>24415</v>
      </c>
      <c r="Q21" s="137">
        <f t="shared" si="13"/>
        <v>0</v>
      </c>
      <c r="R21" s="137">
        <f t="shared" si="13"/>
        <v>0</v>
      </c>
      <c r="S21" s="137">
        <f t="shared" si="13"/>
        <v>0</v>
      </c>
      <c r="T21" s="137">
        <f t="shared" si="13"/>
        <v>0</v>
      </c>
      <c r="U21" s="137">
        <f t="shared" si="13"/>
        <v>0</v>
      </c>
      <c r="V21" s="137">
        <f t="shared" si="13"/>
        <v>0</v>
      </c>
      <c r="W21" s="137">
        <f t="shared" si="13"/>
        <v>17578</v>
      </c>
      <c r="X21" s="137">
        <f t="shared" si="13"/>
        <v>20590</v>
      </c>
      <c r="Y21" s="137">
        <f t="shared" si="13"/>
        <v>21500</v>
      </c>
      <c r="Z21" s="246">
        <f t="shared" si="13"/>
        <v>0</v>
      </c>
      <c r="AA21" s="246">
        <f t="shared" si="13"/>
        <v>0</v>
      </c>
      <c r="AB21" s="226"/>
    </row>
    <row r="22" spans="1:28" s="118" customFormat="1" ht="20.25" customHeight="1" x14ac:dyDescent="0.25">
      <c r="A22" s="187"/>
      <c r="B22" s="187"/>
      <c r="C22" s="187"/>
      <c r="D22" s="204"/>
      <c r="E22" s="204"/>
      <c r="F22" s="205"/>
      <c r="G22" s="128"/>
      <c r="H22" s="135"/>
      <c r="I22" s="135"/>
      <c r="J22" s="135"/>
      <c r="K22" s="198">
        <v>31131</v>
      </c>
      <c r="L22" s="199"/>
      <c r="M22" s="199" t="s">
        <v>137</v>
      </c>
      <c r="N22" s="201">
        <f t="shared" si="13"/>
        <v>24415</v>
      </c>
      <c r="O22" s="201">
        <f t="shared" si="13"/>
        <v>0</v>
      </c>
      <c r="P22" s="201">
        <f t="shared" si="13"/>
        <v>24415</v>
      </c>
      <c r="Q22" s="201">
        <f t="shared" si="13"/>
        <v>0</v>
      </c>
      <c r="R22" s="201">
        <f t="shared" si="13"/>
        <v>0</v>
      </c>
      <c r="S22" s="201">
        <f t="shared" si="13"/>
        <v>0</v>
      </c>
      <c r="T22" s="201">
        <f t="shared" si="13"/>
        <v>0</v>
      </c>
      <c r="U22" s="201">
        <f t="shared" si="13"/>
        <v>0</v>
      </c>
      <c r="V22" s="201">
        <f t="shared" si="13"/>
        <v>0</v>
      </c>
      <c r="W22" s="201">
        <f t="shared" si="13"/>
        <v>17578</v>
      </c>
      <c r="X22" s="201">
        <f t="shared" si="13"/>
        <v>20590</v>
      </c>
      <c r="Y22" s="201">
        <f t="shared" si="13"/>
        <v>21500</v>
      </c>
      <c r="Z22" s="247">
        <f t="shared" si="13"/>
        <v>0</v>
      </c>
      <c r="AA22" s="247">
        <f t="shared" si="13"/>
        <v>0</v>
      </c>
      <c r="AB22" s="226"/>
    </row>
    <row r="23" spans="1:28" s="118" customFormat="1" ht="20.25" customHeight="1" x14ac:dyDescent="0.25">
      <c r="A23" s="187"/>
      <c r="B23" s="187"/>
      <c r="C23" s="187"/>
      <c r="D23" s="204"/>
      <c r="E23" s="204"/>
      <c r="F23" s="205"/>
      <c r="G23" s="128"/>
      <c r="H23" s="135"/>
      <c r="I23" s="135"/>
      <c r="J23" s="135"/>
      <c r="K23" s="11"/>
      <c r="L23" s="175">
        <v>311310</v>
      </c>
      <c r="M23" s="177" t="s">
        <v>137</v>
      </c>
      <c r="N23" s="178">
        <f>+SUMIF('Programska klasifikacija'!$N:$N,$L23,'Programska klasifikacija'!Q:Q)</f>
        <v>24415</v>
      </c>
      <c r="O23" s="178">
        <f>P23-N23</f>
        <v>0</v>
      </c>
      <c r="P23" s="178">
        <f>+SUMIF('Programska klasifikacija'!$N:$N,$L23,'Programska klasifikacija'!S:S)</f>
        <v>24415</v>
      </c>
      <c r="Q23" s="178">
        <f>+SUMIF('Programska klasifikacija'!$N:$N,$L23,'Programska klasifikacija'!T:T)</f>
        <v>0</v>
      </c>
      <c r="R23" s="178">
        <f>+SUMIF('Programska klasifikacija'!$N:$N,$L23,'Programska klasifikacija'!U:U)</f>
        <v>0</v>
      </c>
      <c r="S23" s="178">
        <f>+SUMIF('Programska klasifikacija'!$N:$N,$L23,'Programska klasifikacija'!V:V)</f>
        <v>0</v>
      </c>
      <c r="T23" s="178">
        <f>+SUMIF('Programska klasifikacija'!$N:$N,$L23,'Programska klasifikacija'!W:W)</f>
        <v>0</v>
      </c>
      <c r="U23" s="178"/>
      <c r="V23" s="178"/>
      <c r="W23" s="178">
        <f>+SUMIF('Programska klasifikacija'!$N:$N,$L23,'Programska klasifikacija'!Z:Z)</f>
        <v>17578</v>
      </c>
      <c r="X23" s="178">
        <f>+SUMIF('Programska klasifikacija'!$N:$N,$L23,'Programska klasifikacija'!AA:AA)</f>
        <v>20590</v>
      </c>
      <c r="Y23" s="178">
        <f>+SUMIF('Programska klasifikacija'!$N:$N,$L23,'Programska klasifikacija'!AB:AB)</f>
        <v>21500</v>
      </c>
      <c r="Z23" s="178">
        <f>+SUMIF('Programska klasifikacija'!$N:$N,$L23,'Programska klasifikacija'!AC:AC)</f>
        <v>0</v>
      </c>
      <c r="AA23" s="178">
        <f>+SUMIF('Programska klasifikacija'!$N:$N,$L23,'Programska klasifikacija'!AD:AD)</f>
        <v>0</v>
      </c>
      <c r="AB23" s="226"/>
    </row>
    <row r="24" spans="1:28" s="118" customFormat="1" ht="20.25" customHeight="1" x14ac:dyDescent="0.25">
      <c r="A24" s="187"/>
      <c r="B24" s="187"/>
      <c r="C24" s="187"/>
      <c r="D24" s="204"/>
      <c r="E24" s="204"/>
      <c r="F24" s="205"/>
      <c r="G24" s="128"/>
      <c r="H24" s="135"/>
      <c r="I24" s="135"/>
      <c r="J24" s="135">
        <v>3114</v>
      </c>
      <c r="K24" s="135"/>
      <c r="L24" s="136"/>
      <c r="M24" s="131" t="s">
        <v>138</v>
      </c>
      <c r="N24" s="137">
        <f>N25</f>
        <v>25170</v>
      </c>
      <c r="O24" s="137">
        <f t="shared" ref="O24" si="14">O25</f>
        <v>0</v>
      </c>
      <c r="P24" s="137">
        <f>P25</f>
        <v>25170</v>
      </c>
      <c r="Q24" s="137">
        <f t="shared" ref="Q24:T24" si="15">Q25</f>
        <v>0</v>
      </c>
      <c r="R24" s="137">
        <f t="shared" si="15"/>
        <v>0</v>
      </c>
      <c r="S24" s="137">
        <f t="shared" si="15"/>
        <v>0</v>
      </c>
      <c r="T24" s="137">
        <f t="shared" si="15"/>
        <v>0</v>
      </c>
      <c r="U24" s="137">
        <f t="shared" ref="U24:AA24" si="16">U25</f>
        <v>0</v>
      </c>
      <c r="V24" s="137">
        <f t="shared" si="16"/>
        <v>0</v>
      </c>
      <c r="W24" s="137">
        <f t="shared" si="16"/>
        <v>20492</v>
      </c>
      <c r="X24" s="137">
        <f t="shared" si="16"/>
        <v>0</v>
      </c>
      <c r="Y24" s="137">
        <f t="shared" si="16"/>
        <v>0</v>
      </c>
      <c r="Z24" s="246">
        <f t="shared" si="16"/>
        <v>0</v>
      </c>
      <c r="AA24" s="246">
        <f t="shared" si="16"/>
        <v>0</v>
      </c>
      <c r="AB24" s="226"/>
    </row>
    <row r="25" spans="1:28" s="118" customFormat="1" ht="20.25" customHeight="1" x14ac:dyDescent="0.25">
      <c r="A25" s="187"/>
      <c r="B25" s="187"/>
      <c r="C25" s="187"/>
      <c r="D25" s="204"/>
      <c r="E25" s="204"/>
      <c r="F25" s="205"/>
      <c r="G25" s="128"/>
      <c r="H25" s="135"/>
      <c r="I25" s="135"/>
      <c r="J25" s="135"/>
      <c r="K25" s="198">
        <v>31141</v>
      </c>
      <c r="L25" s="199"/>
      <c r="M25" s="199" t="s">
        <v>138</v>
      </c>
      <c r="N25" s="201">
        <f>N26+N27</f>
        <v>25170</v>
      </c>
      <c r="O25" s="201">
        <f>O26+O27</f>
        <v>0</v>
      </c>
      <c r="P25" s="201">
        <f>P26+P27</f>
        <v>25170</v>
      </c>
      <c r="Q25" s="201">
        <f t="shared" ref="Q25:T25" si="17">Q26+Q27</f>
        <v>0</v>
      </c>
      <c r="R25" s="201">
        <f t="shared" si="17"/>
        <v>0</v>
      </c>
      <c r="S25" s="201">
        <f t="shared" si="17"/>
        <v>0</v>
      </c>
      <c r="T25" s="201">
        <f t="shared" si="17"/>
        <v>0</v>
      </c>
      <c r="U25" s="201">
        <f t="shared" ref="U25:W25" si="18">U26+U27</f>
        <v>0</v>
      </c>
      <c r="V25" s="201">
        <f t="shared" si="18"/>
        <v>0</v>
      </c>
      <c r="W25" s="201">
        <f t="shared" si="18"/>
        <v>20492</v>
      </c>
      <c r="X25" s="201">
        <f t="shared" ref="X25:AA25" si="19">X26+X27</f>
        <v>0</v>
      </c>
      <c r="Y25" s="201">
        <v>0</v>
      </c>
      <c r="Z25" s="247">
        <f t="shared" si="19"/>
        <v>0</v>
      </c>
      <c r="AA25" s="247">
        <f t="shared" si="19"/>
        <v>0</v>
      </c>
      <c r="AB25" s="226"/>
    </row>
    <row r="26" spans="1:28" s="118" customFormat="1" ht="20.25" customHeight="1" x14ac:dyDescent="0.25">
      <c r="A26" s="187"/>
      <c r="B26" s="187"/>
      <c r="C26" s="187"/>
      <c r="D26" s="204"/>
      <c r="E26" s="204"/>
      <c r="F26" s="205"/>
      <c r="G26" s="128"/>
      <c r="H26" s="135"/>
      <c r="I26" s="135"/>
      <c r="J26" s="135"/>
      <c r="K26" s="11"/>
      <c r="L26" s="175">
        <v>311410</v>
      </c>
      <c r="M26" s="177" t="s">
        <v>138</v>
      </c>
      <c r="N26" s="178">
        <f>+SUMIF('Programska klasifikacija'!$N:$N,$L26,'Programska klasifikacija'!Q:Q)</f>
        <v>24170</v>
      </c>
      <c r="O26" s="178">
        <f>P26-N26</f>
        <v>0</v>
      </c>
      <c r="P26" s="178">
        <f>+SUMIF('Programska klasifikacija'!$N:$N,$L26,'Programska klasifikacija'!S:S)</f>
        <v>24170</v>
      </c>
      <c r="Q26" s="178">
        <f>+SUMIF('Programska klasifikacija'!$N:$N,$L26,'Programska klasifikacija'!T:T)</f>
        <v>0</v>
      </c>
      <c r="R26" s="178">
        <f>+SUMIF('Programska klasifikacija'!$N:$N,$L26,'Programska klasifikacija'!U:U)</f>
        <v>0</v>
      </c>
      <c r="S26" s="178">
        <f>+SUMIF('Programska klasifikacija'!$N:$N,$L26,'Programska klasifikacija'!V:V)</f>
        <v>0</v>
      </c>
      <c r="T26" s="178">
        <f>+SUMIF('Programska klasifikacija'!$N:$N,$L26,'Programska klasifikacija'!W:W)</f>
        <v>0</v>
      </c>
      <c r="U26" s="178"/>
      <c r="V26" s="178"/>
      <c r="W26" s="178">
        <f>+SUMIF('Programska klasifikacija'!$N:$N,$L26,'Programska klasifikacija'!Z:Z)</f>
        <v>20445</v>
      </c>
      <c r="X26" s="178">
        <f>+SUMIF('Programska klasifikacija'!$N:$N,$L26,'Programska klasifikacija'!AA:AA)</f>
        <v>0</v>
      </c>
      <c r="Y26" s="178">
        <f>+SUMIF('Programska klasifikacija'!$N:$N,$L26,'Programska klasifikacija'!AB:AB)</f>
        <v>0</v>
      </c>
      <c r="Z26" s="178">
        <f>+SUMIF('Programska klasifikacija'!$N:$N,$L26,'Programska klasifikacija'!AC:AC)</f>
        <v>0</v>
      </c>
      <c r="AA26" s="178">
        <f>+SUMIF('Programska klasifikacija'!$N:$N,$L26,'Programska klasifikacija'!AD:AD)</f>
        <v>0</v>
      </c>
      <c r="AB26" s="226"/>
    </row>
    <row r="27" spans="1:28" s="118" customFormat="1" ht="20.25" customHeight="1" x14ac:dyDescent="0.25">
      <c r="A27" s="187"/>
      <c r="B27" s="187"/>
      <c r="C27" s="187"/>
      <c r="D27" s="204"/>
      <c r="E27" s="204"/>
      <c r="F27" s="205"/>
      <c r="G27" s="128"/>
      <c r="H27" s="135"/>
      <c r="I27" s="135"/>
      <c r="J27" s="135"/>
      <c r="K27" s="11"/>
      <c r="L27" s="175">
        <v>311411</v>
      </c>
      <c r="M27" s="177" t="s">
        <v>140</v>
      </c>
      <c r="N27" s="178">
        <f>+SUMIF('Programska klasifikacija'!$N:$N,$L27,'Programska klasifikacija'!Q:Q)</f>
        <v>1000</v>
      </c>
      <c r="O27" s="178">
        <f>P27-N27</f>
        <v>0</v>
      </c>
      <c r="P27" s="178">
        <f>+SUMIF('Programska klasifikacija'!$N:$N,$L27,'Programska klasifikacija'!S:S)</f>
        <v>1000</v>
      </c>
      <c r="Q27" s="178">
        <f>+SUMIF('Programska klasifikacija'!$N:$N,$L27,'Programska klasifikacija'!T:T)</f>
        <v>0</v>
      </c>
      <c r="R27" s="178">
        <f>+SUMIF('Programska klasifikacija'!$N:$N,$L27,'Programska klasifikacija'!U:U)</f>
        <v>0</v>
      </c>
      <c r="S27" s="178">
        <f>+SUMIF('Programska klasifikacija'!$N:$N,$L27,'Programska klasifikacija'!V:V)</f>
        <v>0</v>
      </c>
      <c r="T27" s="178">
        <f>+SUMIF('Programska klasifikacija'!$N:$N,$L27,'Programska klasifikacija'!W:W)</f>
        <v>0</v>
      </c>
      <c r="U27" s="178"/>
      <c r="V27" s="178"/>
      <c r="W27" s="178">
        <f>+SUMIF('Programska klasifikacija'!$N:$N,$L27,'Programska klasifikacija'!Z:Z)</f>
        <v>47</v>
      </c>
      <c r="X27" s="178">
        <f>+SUMIF('Programska klasifikacija'!$N:$N,$L27,'Programska klasifikacija'!AA:AA)</f>
        <v>0</v>
      </c>
      <c r="Y27" s="178">
        <f>+SUMIF('Programska klasifikacija'!$N:$N,$L27,'Programska klasifikacija'!AB:AB)</f>
        <v>0</v>
      </c>
      <c r="Z27" s="178">
        <f>+SUMIF('Programska klasifikacija'!$N:$N,$L27,'Programska klasifikacija'!AC:AC)</f>
        <v>0</v>
      </c>
      <c r="AA27" s="178">
        <f>+SUMIF('Programska klasifikacija'!$N:$N,$L27,'Programska klasifikacija'!AD:AD)</f>
        <v>0</v>
      </c>
      <c r="AB27" s="226"/>
    </row>
    <row r="28" spans="1:28" s="218" customFormat="1" ht="20.25" customHeight="1" x14ac:dyDescent="0.25">
      <c r="A28" s="192"/>
      <c r="B28" s="192"/>
      <c r="C28" s="192"/>
      <c r="D28" s="211"/>
      <c r="E28" s="211"/>
      <c r="F28" s="212"/>
      <c r="G28" s="213"/>
      <c r="H28" s="214"/>
      <c r="I28" s="214">
        <v>312</v>
      </c>
      <c r="J28" s="214"/>
      <c r="K28" s="214"/>
      <c r="L28" s="215"/>
      <c r="M28" s="216" t="s">
        <v>141</v>
      </c>
      <c r="N28" s="217">
        <f>N29</f>
        <v>65200</v>
      </c>
      <c r="O28" s="217">
        <f t="shared" ref="O28:AA28" si="20">O29</f>
        <v>0</v>
      </c>
      <c r="P28" s="217">
        <f>P29</f>
        <v>65200</v>
      </c>
      <c r="Q28" s="217">
        <f t="shared" ref="Q28:T28" si="21">Q29</f>
        <v>0</v>
      </c>
      <c r="R28" s="217">
        <f t="shared" si="21"/>
        <v>0</v>
      </c>
      <c r="S28" s="217">
        <f t="shared" si="21"/>
        <v>0</v>
      </c>
      <c r="T28" s="217">
        <f t="shared" si="21"/>
        <v>0</v>
      </c>
      <c r="U28" s="217">
        <f t="shared" si="20"/>
        <v>0</v>
      </c>
      <c r="V28" s="217">
        <f t="shared" si="20"/>
        <v>0</v>
      </c>
      <c r="W28" s="217">
        <f t="shared" si="20"/>
        <v>50949</v>
      </c>
      <c r="X28" s="217">
        <f t="shared" si="20"/>
        <v>64170</v>
      </c>
      <c r="Y28" s="217">
        <f t="shared" si="20"/>
        <v>63400</v>
      </c>
      <c r="Z28" s="245">
        <f t="shared" si="20"/>
        <v>0</v>
      </c>
      <c r="AA28" s="245">
        <f t="shared" si="20"/>
        <v>0</v>
      </c>
      <c r="AB28" s="226"/>
    </row>
    <row r="29" spans="1:28" s="118" customFormat="1" ht="20.25" customHeight="1" x14ac:dyDescent="0.25">
      <c r="A29" s="187"/>
      <c r="B29" s="187"/>
      <c r="C29" s="187"/>
      <c r="D29" s="204"/>
      <c r="E29" s="204"/>
      <c r="F29" s="205"/>
      <c r="G29" s="128"/>
      <c r="H29" s="135"/>
      <c r="I29" s="135"/>
      <c r="J29" s="135">
        <v>3121</v>
      </c>
      <c r="K29" s="135"/>
      <c r="L29" s="136"/>
      <c r="M29" s="131" t="s">
        <v>141</v>
      </c>
      <c r="N29" s="137">
        <f>N30+N32+N34+N36+N38+N40</f>
        <v>65200</v>
      </c>
      <c r="O29" s="137">
        <f>O30+O32+O34+O36+O38+O40</f>
        <v>0</v>
      </c>
      <c r="P29" s="137">
        <f>P30+P32+P34+P36+P38+P40</f>
        <v>65200</v>
      </c>
      <c r="Q29" s="137">
        <f t="shared" ref="Q29:T29" si="22">Q30+Q32+Q34+Q36+Q38+Q40</f>
        <v>0</v>
      </c>
      <c r="R29" s="137">
        <f t="shared" si="22"/>
        <v>0</v>
      </c>
      <c r="S29" s="137">
        <f t="shared" si="22"/>
        <v>0</v>
      </c>
      <c r="T29" s="137">
        <f t="shared" si="22"/>
        <v>0</v>
      </c>
      <c r="U29" s="137">
        <f t="shared" ref="U29:W29" si="23">U30+U32+U34+U36+U38+U40</f>
        <v>0</v>
      </c>
      <c r="V29" s="137">
        <f t="shared" si="23"/>
        <v>0</v>
      </c>
      <c r="W29" s="137">
        <f t="shared" si="23"/>
        <v>50949</v>
      </c>
      <c r="X29" s="137">
        <f t="shared" ref="X29:AA29" si="24">X30+X32+X34+X36+X38+X40</f>
        <v>64170</v>
      </c>
      <c r="Y29" s="137">
        <f t="shared" si="24"/>
        <v>63400</v>
      </c>
      <c r="Z29" s="246">
        <f t="shared" si="24"/>
        <v>0</v>
      </c>
      <c r="AA29" s="246">
        <f t="shared" si="24"/>
        <v>0</v>
      </c>
      <c r="AB29" s="226"/>
    </row>
    <row r="30" spans="1:28" s="118" customFormat="1" ht="20.25" customHeight="1" x14ac:dyDescent="0.25">
      <c r="A30" s="187"/>
      <c r="B30" s="187"/>
      <c r="C30" s="187"/>
      <c r="D30" s="204"/>
      <c r="E30" s="204"/>
      <c r="F30" s="205"/>
      <c r="G30" s="128"/>
      <c r="H30" s="135"/>
      <c r="I30" s="135"/>
      <c r="J30" s="135"/>
      <c r="K30" s="198">
        <v>31212</v>
      </c>
      <c r="L30" s="199"/>
      <c r="M30" s="199" t="s">
        <v>142</v>
      </c>
      <c r="N30" s="201">
        <f>N31</f>
        <v>12000</v>
      </c>
      <c r="O30" s="201">
        <f>O31</f>
        <v>0</v>
      </c>
      <c r="P30" s="201">
        <f>P31</f>
        <v>12000</v>
      </c>
      <c r="Q30" s="201">
        <f t="shared" ref="Q30:T30" si="25">Q31</f>
        <v>0</v>
      </c>
      <c r="R30" s="201">
        <f t="shared" si="25"/>
        <v>0</v>
      </c>
      <c r="S30" s="201">
        <f t="shared" si="25"/>
        <v>0</v>
      </c>
      <c r="T30" s="201">
        <f t="shared" si="25"/>
        <v>0</v>
      </c>
      <c r="U30" s="201">
        <f t="shared" ref="U30:AA30" si="26">U31</f>
        <v>0</v>
      </c>
      <c r="V30" s="201">
        <f t="shared" si="26"/>
        <v>0</v>
      </c>
      <c r="W30" s="201">
        <f t="shared" si="26"/>
        <v>8853</v>
      </c>
      <c r="X30" s="201">
        <f t="shared" si="26"/>
        <v>11000</v>
      </c>
      <c r="Y30" s="201">
        <f t="shared" si="26"/>
        <v>11000</v>
      </c>
      <c r="Z30" s="247">
        <f t="shared" si="26"/>
        <v>0</v>
      </c>
      <c r="AA30" s="247">
        <f t="shared" si="26"/>
        <v>0</v>
      </c>
      <c r="AB30" s="226"/>
    </row>
    <row r="31" spans="1:28" s="118" customFormat="1" ht="20.25" customHeight="1" x14ac:dyDescent="0.3">
      <c r="A31" s="187"/>
      <c r="B31" s="187"/>
      <c r="C31" s="187"/>
      <c r="D31" s="204"/>
      <c r="E31" s="204"/>
      <c r="F31" s="205"/>
      <c r="G31" s="128"/>
      <c r="H31" s="135"/>
      <c r="I31" s="135"/>
      <c r="J31" s="135"/>
      <c r="K31" s="11"/>
      <c r="L31" s="175">
        <v>312120</v>
      </c>
      <c r="M31" s="177" t="s">
        <v>142</v>
      </c>
      <c r="N31" s="178">
        <f>+SUMIF('Programska klasifikacija'!$N:$N,$L31,'Programska klasifikacija'!Q:Q)</f>
        <v>12000</v>
      </c>
      <c r="O31" s="178">
        <f>P31-N31</f>
        <v>0</v>
      </c>
      <c r="P31" s="178">
        <f>+SUMIF('Programska klasifikacija'!$N:$N,$L31,'Programska klasifikacija'!S:S)</f>
        <v>12000</v>
      </c>
      <c r="Q31" s="178">
        <f>+SUMIF('Programska klasifikacija'!$N:$N,$L31,'Programska klasifikacija'!T:T)</f>
        <v>0</v>
      </c>
      <c r="R31" s="178">
        <f>+SUMIF('Programska klasifikacija'!$N:$N,$L31,'Programska klasifikacija'!U:U)</f>
        <v>0</v>
      </c>
      <c r="S31" s="178">
        <f>+SUMIF('Programska klasifikacija'!$N:$N,$L31,'Programska klasifikacija'!V:V)</f>
        <v>0</v>
      </c>
      <c r="T31" s="178">
        <f>+SUMIF('Programska klasifikacija'!$N:$N,$L31,'Programska klasifikacija'!W:W)</f>
        <v>0</v>
      </c>
      <c r="U31" s="178"/>
      <c r="V31" s="178"/>
      <c r="W31" s="178">
        <f>+SUMIF('Programska klasifikacija'!$N:$N,$L31,'Programska klasifikacija'!Z:Z)</f>
        <v>8853</v>
      </c>
      <c r="X31" s="178">
        <f>+SUMIF('Programska klasifikacija'!$N:$N,$L31,'Programska klasifikacija'!AA:AA)</f>
        <v>11000</v>
      </c>
      <c r="Y31" s="178">
        <f>+SUMIF('Programska klasifikacija'!$N:$N,$L31,'Programska klasifikacija'!AB:AB)</f>
        <v>11000</v>
      </c>
      <c r="Z31" s="178">
        <f>+SUMIF('Programska klasifikacija'!$N:$N,$L31,'Programska klasifikacija'!AC:AC)</f>
        <v>0</v>
      </c>
      <c r="AA31" s="178">
        <f>+SUMIF('Programska klasifikacija'!$N:$N,$L31,'Programska klasifikacija'!AD:AD)</f>
        <v>0</v>
      </c>
      <c r="AB31" s="226"/>
    </row>
    <row r="32" spans="1:28" s="118" customFormat="1" ht="20.25" hidden="1" customHeight="1" x14ac:dyDescent="0.25">
      <c r="A32" s="187"/>
      <c r="B32" s="187"/>
      <c r="C32" s="187"/>
      <c r="D32" s="204"/>
      <c r="E32" s="204"/>
      <c r="F32" s="205"/>
      <c r="G32" s="128"/>
      <c r="H32" s="135"/>
      <c r="I32" s="135"/>
      <c r="J32" s="135"/>
      <c r="K32" s="198">
        <v>31213</v>
      </c>
      <c r="L32" s="199"/>
      <c r="M32" s="199" t="s">
        <v>143</v>
      </c>
      <c r="N32" s="201">
        <f>N33</f>
        <v>0</v>
      </c>
      <c r="O32" s="201">
        <f>O33</f>
        <v>0</v>
      </c>
      <c r="P32" s="201">
        <f>P33</f>
        <v>0</v>
      </c>
      <c r="Q32" s="201">
        <f t="shared" ref="Q32:T32" si="27">Q33</f>
        <v>0</v>
      </c>
      <c r="R32" s="201">
        <f t="shared" si="27"/>
        <v>0</v>
      </c>
      <c r="S32" s="201">
        <f t="shared" si="27"/>
        <v>0</v>
      </c>
      <c r="T32" s="201">
        <f t="shared" si="27"/>
        <v>0</v>
      </c>
      <c r="U32" s="201">
        <f t="shared" ref="U32:AA32" si="28">U33</f>
        <v>0</v>
      </c>
      <c r="V32" s="201">
        <f t="shared" si="28"/>
        <v>0</v>
      </c>
      <c r="W32" s="201">
        <f t="shared" si="28"/>
        <v>0</v>
      </c>
      <c r="X32" s="201">
        <f t="shared" si="28"/>
        <v>0</v>
      </c>
      <c r="Y32" s="201">
        <f t="shared" si="28"/>
        <v>0</v>
      </c>
      <c r="Z32" s="247">
        <f t="shared" si="28"/>
        <v>0</v>
      </c>
      <c r="AA32" s="247">
        <f t="shared" si="28"/>
        <v>0</v>
      </c>
      <c r="AB32" s="226"/>
    </row>
    <row r="33" spans="1:28" s="118" customFormat="1" ht="20.25" hidden="1" customHeight="1" x14ac:dyDescent="0.3">
      <c r="A33" s="187"/>
      <c r="B33" s="187"/>
      <c r="C33" s="187"/>
      <c r="D33" s="204"/>
      <c r="E33" s="204"/>
      <c r="F33" s="205"/>
      <c r="G33" s="128"/>
      <c r="H33" s="135"/>
      <c r="I33" s="135"/>
      <c r="J33" s="135"/>
      <c r="K33" s="11"/>
      <c r="L33" s="175">
        <v>312130</v>
      </c>
      <c r="M33" s="177" t="s">
        <v>143</v>
      </c>
      <c r="N33" s="178">
        <f>+SUMIF('Programska klasifikacija'!$N:$N,$L33,'Programska klasifikacija'!Q:Q)</f>
        <v>0</v>
      </c>
      <c r="O33" s="178">
        <f>P33-N33</f>
        <v>0</v>
      </c>
      <c r="P33" s="178">
        <f>+SUMIF('Programska klasifikacija'!$N:$N,$L33,'Programska klasifikacija'!S:S)</f>
        <v>0</v>
      </c>
      <c r="Q33" s="178">
        <f>+SUMIF('Programska klasifikacija'!$N:$N,$L33,'Programska klasifikacija'!T:T)</f>
        <v>0</v>
      </c>
      <c r="R33" s="178">
        <f>+SUMIF('Programska klasifikacija'!$N:$N,$L33,'Programska klasifikacija'!U:U)</f>
        <v>0</v>
      </c>
      <c r="S33" s="178">
        <f>+SUMIF('Programska klasifikacija'!$N:$N,$L33,'Programska klasifikacija'!V:V)</f>
        <v>0</v>
      </c>
      <c r="T33" s="178">
        <f>+SUMIF('Programska klasifikacija'!$N:$N,$L33,'Programska klasifikacija'!W:W)</f>
        <v>0</v>
      </c>
      <c r="U33" s="178"/>
      <c r="V33" s="178"/>
      <c r="W33" s="178">
        <f>+SUMIF('Programska klasifikacija'!$N:$N,$L33,'Programska klasifikacija'!Z:Z)</f>
        <v>0</v>
      </c>
      <c r="X33" s="178">
        <f>+SUMIF('Programska klasifikacija'!$N:$N,$L33,'Programska klasifikacija'!AA:AA)</f>
        <v>0</v>
      </c>
      <c r="Y33" s="178">
        <f>+SUMIF('Programska klasifikacija'!$N:$N,$L33,'Programska klasifikacija'!AB:AB)</f>
        <v>0</v>
      </c>
      <c r="Z33" s="178">
        <f>+SUMIF('Programska klasifikacija'!$N:$N,$L33,'Programska klasifikacija'!AC:AC)</f>
        <v>0</v>
      </c>
      <c r="AA33" s="178">
        <f>+SUMIF('Programska klasifikacija'!$N:$N,$L33,'Programska klasifikacija'!AD:AD)</f>
        <v>0</v>
      </c>
      <c r="AB33" s="226"/>
    </row>
    <row r="34" spans="1:28" s="118" customFormat="1" ht="20.25" customHeight="1" x14ac:dyDescent="0.25">
      <c r="A34" s="187"/>
      <c r="B34" s="187"/>
      <c r="C34" s="187"/>
      <c r="D34" s="204"/>
      <c r="E34" s="204"/>
      <c r="F34" s="205"/>
      <c r="G34" s="128"/>
      <c r="H34" s="135"/>
      <c r="I34" s="135"/>
      <c r="J34" s="135"/>
      <c r="K34" s="198">
        <v>31214</v>
      </c>
      <c r="L34" s="199"/>
      <c r="M34" s="199" t="s">
        <v>144</v>
      </c>
      <c r="N34" s="201">
        <f>N35</f>
        <v>4500</v>
      </c>
      <c r="O34" s="201">
        <f>O35</f>
        <v>0</v>
      </c>
      <c r="P34" s="201">
        <f>P35</f>
        <v>4500</v>
      </c>
      <c r="Q34" s="201">
        <f t="shared" ref="Q34:T34" si="29">Q35</f>
        <v>0</v>
      </c>
      <c r="R34" s="201">
        <f t="shared" si="29"/>
        <v>0</v>
      </c>
      <c r="S34" s="201">
        <f t="shared" si="29"/>
        <v>0</v>
      </c>
      <c r="T34" s="201">
        <f t="shared" si="29"/>
        <v>0</v>
      </c>
      <c r="U34" s="201">
        <f t="shared" ref="U34:AA34" si="30">U35</f>
        <v>0</v>
      </c>
      <c r="V34" s="201">
        <f t="shared" si="30"/>
        <v>0</v>
      </c>
      <c r="W34" s="201">
        <f t="shared" si="30"/>
        <v>1400</v>
      </c>
      <c r="X34" s="201">
        <f t="shared" si="30"/>
        <v>5500</v>
      </c>
      <c r="Y34" s="201">
        <f t="shared" si="30"/>
        <v>6000</v>
      </c>
      <c r="Z34" s="247">
        <f t="shared" si="30"/>
        <v>0</v>
      </c>
      <c r="AA34" s="247">
        <f t="shared" si="30"/>
        <v>0</v>
      </c>
      <c r="AB34" s="226"/>
    </row>
    <row r="35" spans="1:28" s="118" customFormat="1" ht="20.25" customHeight="1" x14ac:dyDescent="0.3">
      <c r="A35" s="187"/>
      <c r="B35" s="187"/>
      <c r="C35" s="187"/>
      <c r="D35" s="204"/>
      <c r="E35" s="204"/>
      <c r="F35" s="205"/>
      <c r="G35" s="128"/>
      <c r="H35" s="135"/>
      <c r="I35" s="135"/>
      <c r="J35" s="135"/>
      <c r="K35" s="11"/>
      <c r="L35" s="175">
        <v>312140</v>
      </c>
      <c r="M35" s="177" t="s">
        <v>144</v>
      </c>
      <c r="N35" s="178">
        <f>+SUMIF('Programska klasifikacija'!$N:$N,$L35,'Programska klasifikacija'!Q:Q)</f>
        <v>4500</v>
      </c>
      <c r="O35" s="178">
        <f>P35-N35</f>
        <v>0</v>
      </c>
      <c r="P35" s="178">
        <f>+SUMIF('Programska klasifikacija'!$N:$N,$L35,'Programska klasifikacija'!S:S)</f>
        <v>4500</v>
      </c>
      <c r="Q35" s="178">
        <f>+SUMIF('Programska klasifikacija'!$N:$N,$L35,'Programska klasifikacija'!T:T)</f>
        <v>0</v>
      </c>
      <c r="R35" s="178">
        <f>+SUMIF('Programska klasifikacija'!$N:$N,$L35,'Programska klasifikacija'!U:U)</f>
        <v>0</v>
      </c>
      <c r="S35" s="178">
        <f>+SUMIF('Programska klasifikacija'!$N:$N,$L35,'Programska klasifikacija'!V:V)</f>
        <v>0</v>
      </c>
      <c r="T35" s="178">
        <f>+SUMIF('Programska klasifikacija'!$N:$N,$L35,'Programska klasifikacija'!W:W)</f>
        <v>0</v>
      </c>
      <c r="U35" s="178"/>
      <c r="V35" s="178"/>
      <c r="W35" s="178">
        <f>+SUMIF('Programska klasifikacija'!$N:$N,$L35,'Programska klasifikacija'!Z:Z)</f>
        <v>1400</v>
      </c>
      <c r="X35" s="178">
        <f>+SUMIF('Programska klasifikacija'!$N:$N,$L35,'Programska klasifikacija'!AA:AA)</f>
        <v>5500</v>
      </c>
      <c r="Y35" s="178">
        <f>+SUMIF('Programska klasifikacija'!$N:$N,$L35,'Programska klasifikacija'!AB:AB)</f>
        <v>6000</v>
      </c>
      <c r="Z35" s="178">
        <f>+SUMIF('Programska klasifikacija'!$N:$N,$L35,'Programska klasifikacija'!AC:AC)</f>
        <v>0</v>
      </c>
      <c r="AA35" s="178">
        <f>+SUMIF('Programska klasifikacija'!$N:$N,$L35,'Programska klasifikacija'!AD:AD)</f>
        <v>0</v>
      </c>
      <c r="AB35" s="226"/>
    </row>
    <row r="36" spans="1:28" s="118" customFormat="1" ht="20.25" customHeight="1" x14ac:dyDescent="0.25">
      <c r="A36" s="187"/>
      <c r="B36" s="187"/>
      <c r="C36" s="187"/>
      <c r="D36" s="204"/>
      <c r="E36" s="204"/>
      <c r="F36" s="205"/>
      <c r="G36" s="128"/>
      <c r="H36" s="135"/>
      <c r="I36" s="135"/>
      <c r="J36" s="135"/>
      <c r="K36" s="198">
        <v>31215</v>
      </c>
      <c r="L36" s="199"/>
      <c r="M36" s="199" t="s">
        <v>145</v>
      </c>
      <c r="N36" s="201">
        <f>N37</f>
        <v>4000</v>
      </c>
      <c r="O36" s="201">
        <f>O37</f>
        <v>0</v>
      </c>
      <c r="P36" s="201">
        <f>P37</f>
        <v>4000</v>
      </c>
      <c r="Q36" s="201">
        <f t="shared" ref="Q36:T36" si="31">Q37</f>
        <v>0</v>
      </c>
      <c r="R36" s="201">
        <f t="shared" si="31"/>
        <v>0</v>
      </c>
      <c r="S36" s="201">
        <f t="shared" si="31"/>
        <v>0</v>
      </c>
      <c r="T36" s="201">
        <f t="shared" si="31"/>
        <v>0</v>
      </c>
      <c r="U36" s="201">
        <f t="shared" ref="U36:AA36" si="32">U37</f>
        <v>0</v>
      </c>
      <c r="V36" s="201">
        <f t="shared" si="32"/>
        <v>0</v>
      </c>
      <c r="W36" s="201">
        <f t="shared" si="32"/>
        <v>2054</v>
      </c>
      <c r="X36" s="201">
        <f t="shared" si="32"/>
        <v>4000</v>
      </c>
      <c r="Y36" s="201">
        <f t="shared" si="32"/>
        <v>4000</v>
      </c>
      <c r="Z36" s="247">
        <f t="shared" si="32"/>
        <v>0</v>
      </c>
      <c r="AA36" s="247">
        <f t="shared" si="32"/>
        <v>0</v>
      </c>
      <c r="AB36" s="226"/>
    </row>
    <row r="37" spans="1:28" s="118" customFormat="1" ht="20.25" customHeight="1" x14ac:dyDescent="0.25">
      <c r="A37" s="187"/>
      <c r="B37" s="187"/>
      <c r="C37" s="187"/>
      <c r="D37" s="204"/>
      <c r="E37" s="204"/>
      <c r="F37" s="205"/>
      <c r="G37" s="128"/>
      <c r="H37" s="135"/>
      <c r="I37" s="135"/>
      <c r="J37" s="135"/>
      <c r="K37" s="11"/>
      <c r="L37" s="175">
        <v>312150</v>
      </c>
      <c r="M37" s="177" t="s">
        <v>145</v>
      </c>
      <c r="N37" s="178">
        <f>+SUMIF('Programska klasifikacija'!$N:$N,$L37,'Programska klasifikacija'!Q:Q)</f>
        <v>4000</v>
      </c>
      <c r="O37" s="178">
        <f>P37-N37</f>
        <v>0</v>
      </c>
      <c r="P37" s="178">
        <f>+SUMIF('Programska klasifikacija'!$N:$N,$L37,'Programska klasifikacija'!S:S)</f>
        <v>4000</v>
      </c>
      <c r="Q37" s="178">
        <f>+SUMIF('Programska klasifikacija'!$N:$N,$L37,'Programska klasifikacija'!T:T)</f>
        <v>0</v>
      </c>
      <c r="R37" s="178">
        <f>+SUMIF('Programska klasifikacija'!$N:$N,$L37,'Programska klasifikacija'!U:U)</f>
        <v>0</v>
      </c>
      <c r="S37" s="178">
        <f>+SUMIF('Programska klasifikacija'!$N:$N,$L37,'Programska klasifikacija'!V:V)</f>
        <v>0</v>
      </c>
      <c r="T37" s="178">
        <f>+SUMIF('Programska klasifikacija'!$N:$N,$L37,'Programska klasifikacija'!W:W)</f>
        <v>0</v>
      </c>
      <c r="U37" s="178"/>
      <c r="V37" s="178"/>
      <c r="W37" s="178">
        <f>+SUMIF('Programska klasifikacija'!$N:$N,$L37,'Programska klasifikacija'!Z:Z)</f>
        <v>2054</v>
      </c>
      <c r="X37" s="178">
        <f>+SUMIF('Programska klasifikacija'!$N:$N,$L37,'Programska klasifikacija'!AA:AA)</f>
        <v>4000</v>
      </c>
      <c r="Y37" s="178">
        <f>+SUMIF('Programska klasifikacija'!$N:$N,$L37,'Programska klasifikacija'!AB:AB)</f>
        <v>4000</v>
      </c>
      <c r="Z37" s="178">
        <f>+SUMIF('Programska klasifikacija'!$N:$N,$L37,'Programska klasifikacija'!AC:AC)</f>
        <v>0</v>
      </c>
      <c r="AA37" s="178">
        <f>+SUMIF('Programska klasifikacija'!$N:$N,$L37,'Programska klasifikacija'!AD:AD)</f>
        <v>0</v>
      </c>
      <c r="AB37" s="226"/>
    </row>
    <row r="38" spans="1:28" s="118" customFormat="1" ht="20.25" customHeight="1" x14ac:dyDescent="0.25">
      <c r="A38" s="187"/>
      <c r="B38" s="187"/>
      <c r="C38" s="187"/>
      <c r="D38" s="204"/>
      <c r="E38" s="204"/>
      <c r="F38" s="205"/>
      <c r="G38" s="128"/>
      <c r="H38" s="135"/>
      <c r="I38" s="135"/>
      <c r="J38" s="135"/>
      <c r="K38" s="198">
        <v>31216</v>
      </c>
      <c r="L38" s="199"/>
      <c r="M38" s="199" t="s">
        <v>146</v>
      </c>
      <c r="N38" s="201">
        <f>N39</f>
        <v>19700</v>
      </c>
      <c r="O38" s="201">
        <f>O39</f>
        <v>0</v>
      </c>
      <c r="P38" s="201">
        <f>P39</f>
        <v>19700</v>
      </c>
      <c r="Q38" s="201">
        <f t="shared" ref="Q38:T38" si="33">Q39</f>
        <v>0</v>
      </c>
      <c r="R38" s="201">
        <f t="shared" si="33"/>
        <v>0</v>
      </c>
      <c r="S38" s="201">
        <f t="shared" si="33"/>
        <v>0</v>
      </c>
      <c r="T38" s="201">
        <f t="shared" si="33"/>
        <v>0</v>
      </c>
      <c r="U38" s="201">
        <f t="shared" ref="U38:AA38" si="34">U39</f>
        <v>0</v>
      </c>
      <c r="V38" s="201">
        <f t="shared" si="34"/>
        <v>0</v>
      </c>
      <c r="W38" s="201">
        <f t="shared" si="34"/>
        <v>18000</v>
      </c>
      <c r="X38" s="201">
        <f t="shared" si="34"/>
        <v>19900</v>
      </c>
      <c r="Y38" s="201">
        <f t="shared" si="34"/>
        <v>19300</v>
      </c>
      <c r="Z38" s="247">
        <f t="shared" si="34"/>
        <v>0</v>
      </c>
      <c r="AA38" s="247">
        <f t="shared" si="34"/>
        <v>0</v>
      </c>
      <c r="AB38" s="226"/>
    </row>
    <row r="39" spans="1:28" s="118" customFormat="1" ht="20.25" customHeight="1" x14ac:dyDescent="0.25">
      <c r="A39" s="187"/>
      <c r="B39" s="187"/>
      <c r="C39" s="187"/>
      <c r="D39" s="204"/>
      <c r="E39" s="204"/>
      <c r="F39" s="205"/>
      <c r="G39" s="128"/>
      <c r="H39" s="135"/>
      <c r="I39" s="135"/>
      <c r="J39" s="135"/>
      <c r="K39" s="11"/>
      <c r="L39" s="175">
        <v>312160</v>
      </c>
      <c r="M39" s="177" t="s">
        <v>146</v>
      </c>
      <c r="N39" s="178">
        <f>+SUMIF('Programska klasifikacija'!$N:$N,$L39,'Programska klasifikacija'!Q:Q)</f>
        <v>19700</v>
      </c>
      <c r="O39" s="178">
        <f>P39-N39</f>
        <v>0</v>
      </c>
      <c r="P39" s="178">
        <f>+SUMIF('Programska klasifikacija'!$N:$N,$L39,'Programska klasifikacija'!S:S)</f>
        <v>19700</v>
      </c>
      <c r="Q39" s="178">
        <f>+SUMIF('Programska klasifikacija'!$N:$N,$L39,'Programska klasifikacija'!T:T)</f>
        <v>0</v>
      </c>
      <c r="R39" s="178">
        <f>+SUMIF('Programska klasifikacija'!$N:$N,$L39,'Programska klasifikacija'!U:U)</f>
        <v>0</v>
      </c>
      <c r="S39" s="178">
        <f>+SUMIF('Programska klasifikacija'!$N:$N,$L39,'Programska klasifikacija'!V:V)</f>
        <v>0</v>
      </c>
      <c r="T39" s="178">
        <f>+SUMIF('Programska klasifikacija'!$N:$N,$L39,'Programska klasifikacija'!W:W)</f>
        <v>0</v>
      </c>
      <c r="U39" s="178"/>
      <c r="V39" s="178"/>
      <c r="W39" s="178">
        <f>+SUMIF('Programska klasifikacija'!$N:$N,$L39,'Programska klasifikacija'!Z:Z)</f>
        <v>18000</v>
      </c>
      <c r="X39" s="178">
        <f>+SUMIF('Programska klasifikacija'!$N:$N,$L39,'Programska klasifikacija'!AA:AA)</f>
        <v>19900</v>
      </c>
      <c r="Y39" s="178">
        <f>+SUMIF('Programska klasifikacija'!$N:$N,$L39,'Programska klasifikacija'!AB:AB)</f>
        <v>19300</v>
      </c>
      <c r="Z39" s="178">
        <f>+SUMIF('Programska klasifikacija'!$N:$N,$L39,'Programska klasifikacija'!AC:AC)</f>
        <v>0</v>
      </c>
      <c r="AA39" s="178">
        <f>+SUMIF('Programska klasifikacija'!$N:$N,$L39,'Programska klasifikacija'!AD:AD)</f>
        <v>0</v>
      </c>
      <c r="AB39" s="226"/>
    </row>
    <row r="40" spans="1:28" s="118" customFormat="1" ht="20.25" customHeight="1" x14ac:dyDescent="0.25">
      <c r="A40" s="187"/>
      <c r="B40" s="187"/>
      <c r="C40" s="187"/>
      <c r="D40" s="204"/>
      <c r="E40" s="204"/>
      <c r="F40" s="205"/>
      <c r="G40" s="128"/>
      <c r="H40" s="135"/>
      <c r="I40" s="135"/>
      <c r="J40" s="135"/>
      <c r="K40" s="198">
        <v>31219</v>
      </c>
      <c r="L40" s="199"/>
      <c r="M40" s="199" t="s">
        <v>147</v>
      </c>
      <c r="N40" s="201">
        <f>N41</f>
        <v>25000</v>
      </c>
      <c r="O40" s="201">
        <f>O41</f>
        <v>0</v>
      </c>
      <c r="P40" s="201">
        <f>P41</f>
        <v>25000</v>
      </c>
      <c r="Q40" s="201">
        <f t="shared" ref="Q40:T40" si="35">Q41</f>
        <v>0</v>
      </c>
      <c r="R40" s="201">
        <f t="shared" si="35"/>
        <v>0</v>
      </c>
      <c r="S40" s="201">
        <f t="shared" si="35"/>
        <v>0</v>
      </c>
      <c r="T40" s="201">
        <f t="shared" si="35"/>
        <v>0</v>
      </c>
      <c r="U40" s="201">
        <f t="shared" ref="U40:AA40" si="36">U41</f>
        <v>0</v>
      </c>
      <c r="V40" s="201">
        <f t="shared" si="36"/>
        <v>0</v>
      </c>
      <c r="W40" s="201">
        <f t="shared" si="36"/>
        <v>20642</v>
      </c>
      <c r="X40" s="201">
        <f t="shared" si="36"/>
        <v>23770</v>
      </c>
      <c r="Y40" s="201">
        <f t="shared" si="36"/>
        <v>23100</v>
      </c>
      <c r="Z40" s="247">
        <f t="shared" si="36"/>
        <v>0</v>
      </c>
      <c r="AA40" s="247">
        <f t="shared" si="36"/>
        <v>0</v>
      </c>
      <c r="AB40" s="226"/>
    </row>
    <row r="41" spans="1:28" s="118" customFormat="1" ht="20.25" customHeight="1" x14ac:dyDescent="0.25">
      <c r="A41" s="187"/>
      <c r="B41" s="187"/>
      <c r="C41" s="187"/>
      <c r="D41" s="204"/>
      <c r="E41" s="204"/>
      <c r="F41" s="205"/>
      <c r="G41" s="128"/>
      <c r="H41" s="135"/>
      <c r="I41" s="135"/>
      <c r="J41" s="135"/>
      <c r="K41" s="11"/>
      <c r="L41" s="175">
        <v>312190</v>
      </c>
      <c r="M41" s="177" t="s">
        <v>148</v>
      </c>
      <c r="N41" s="178">
        <f>+SUMIF('Programska klasifikacija'!$N:$N,$L41,'Programska klasifikacija'!Q:Q)</f>
        <v>25000</v>
      </c>
      <c r="O41" s="178">
        <f>P41-N41</f>
        <v>0</v>
      </c>
      <c r="P41" s="178">
        <f>+SUMIF('Programska klasifikacija'!$N:$N,$L41,'Programska klasifikacija'!S:S)</f>
        <v>25000</v>
      </c>
      <c r="Q41" s="178">
        <f>+SUMIF('Programska klasifikacija'!$N:$N,$L41,'Programska klasifikacija'!T:T)</f>
        <v>0</v>
      </c>
      <c r="R41" s="178">
        <f>+SUMIF('Programska klasifikacija'!$N:$N,$L41,'Programska klasifikacija'!U:U)</f>
        <v>0</v>
      </c>
      <c r="S41" s="178">
        <f>+SUMIF('Programska klasifikacija'!$N:$N,$L41,'Programska klasifikacija'!V:V)</f>
        <v>0</v>
      </c>
      <c r="T41" s="178">
        <f>+SUMIF('Programska klasifikacija'!$N:$N,$L41,'Programska klasifikacija'!W:W)</f>
        <v>0</v>
      </c>
      <c r="U41" s="178"/>
      <c r="V41" s="178"/>
      <c r="W41" s="178">
        <f>+SUMIF('Programska klasifikacija'!$N:$N,$L41,'Programska klasifikacija'!Z:Z)</f>
        <v>20642</v>
      </c>
      <c r="X41" s="178">
        <f>+SUMIF('Programska klasifikacija'!$N:$N,$L41,'Programska klasifikacija'!AA:AA)</f>
        <v>23770</v>
      </c>
      <c r="Y41" s="178">
        <f>+SUMIF('Programska klasifikacija'!$N:$N,$L41,'Programska klasifikacija'!AB:AB)</f>
        <v>23100</v>
      </c>
      <c r="Z41" s="178">
        <f>+SUMIF('Programska klasifikacija'!$N:$N,$L41,'Programska klasifikacija'!AC:AC)</f>
        <v>0</v>
      </c>
      <c r="AA41" s="178">
        <f>+SUMIF('Programska klasifikacija'!$N:$N,$L41,'Programska klasifikacija'!AD:AD)</f>
        <v>0</v>
      </c>
      <c r="AB41" s="226"/>
    </row>
    <row r="42" spans="1:28" s="218" customFormat="1" ht="20.25" customHeight="1" x14ac:dyDescent="0.25">
      <c r="A42" s="192"/>
      <c r="B42" s="192"/>
      <c r="C42" s="192"/>
      <c r="D42" s="211"/>
      <c r="E42" s="211"/>
      <c r="F42" s="212"/>
      <c r="G42" s="213"/>
      <c r="H42" s="214"/>
      <c r="I42" s="214">
        <v>313</v>
      </c>
      <c r="J42" s="214"/>
      <c r="K42" s="214"/>
      <c r="L42" s="215"/>
      <c r="M42" s="216" t="s">
        <v>149</v>
      </c>
      <c r="N42" s="217">
        <f>N43+N48</f>
        <v>356215</v>
      </c>
      <c r="O42" s="217">
        <f t="shared" ref="O42:W42" si="37">O43+O48</f>
        <v>0</v>
      </c>
      <c r="P42" s="217">
        <f>P43+P48</f>
        <v>356215</v>
      </c>
      <c r="Q42" s="217">
        <f t="shared" ref="Q42:T42" si="38">Q43+Q48</f>
        <v>0</v>
      </c>
      <c r="R42" s="217">
        <f t="shared" si="38"/>
        <v>0</v>
      </c>
      <c r="S42" s="217">
        <f t="shared" si="38"/>
        <v>0</v>
      </c>
      <c r="T42" s="217">
        <f t="shared" si="38"/>
        <v>0</v>
      </c>
      <c r="U42" s="217">
        <f t="shared" si="37"/>
        <v>0</v>
      </c>
      <c r="V42" s="217">
        <f t="shared" si="37"/>
        <v>0</v>
      </c>
      <c r="W42" s="217">
        <f t="shared" si="37"/>
        <v>274115</v>
      </c>
      <c r="X42" s="217">
        <f t="shared" ref="X42:AA42" si="39">X43+X48</f>
        <v>422770</v>
      </c>
      <c r="Y42" s="217">
        <f t="shared" si="39"/>
        <v>415840</v>
      </c>
      <c r="Z42" s="245">
        <f t="shared" si="39"/>
        <v>0</v>
      </c>
      <c r="AA42" s="245">
        <f t="shared" si="39"/>
        <v>0</v>
      </c>
      <c r="AB42" s="226"/>
    </row>
    <row r="43" spans="1:28" s="118" customFormat="1" ht="20.25" customHeight="1" x14ac:dyDescent="0.25">
      <c r="A43" s="187"/>
      <c r="B43" s="187"/>
      <c r="C43" s="187"/>
      <c r="D43" s="204"/>
      <c r="E43" s="204"/>
      <c r="F43" s="205"/>
      <c r="G43" s="128"/>
      <c r="H43" s="135"/>
      <c r="I43" s="135"/>
      <c r="J43" s="135">
        <v>3132</v>
      </c>
      <c r="K43" s="135"/>
      <c r="L43" s="136"/>
      <c r="M43" s="131" t="s">
        <v>150</v>
      </c>
      <c r="N43" s="137">
        <f>N44+N46</f>
        <v>356215</v>
      </c>
      <c r="O43" s="137">
        <f>O44+O46</f>
        <v>0</v>
      </c>
      <c r="P43" s="137">
        <f>P44+P46</f>
        <v>356215</v>
      </c>
      <c r="Q43" s="137">
        <f t="shared" ref="Q43:T43" si="40">Q44+Q46</f>
        <v>0</v>
      </c>
      <c r="R43" s="137">
        <f t="shared" si="40"/>
        <v>0</v>
      </c>
      <c r="S43" s="137">
        <f t="shared" si="40"/>
        <v>0</v>
      </c>
      <c r="T43" s="137">
        <f t="shared" si="40"/>
        <v>0</v>
      </c>
      <c r="U43" s="137">
        <f t="shared" ref="U43:W43" si="41">U44+U46</f>
        <v>0</v>
      </c>
      <c r="V43" s="137">
        <f t="shared" si="41"/>
        <v>0</v>
      </c>
      <c r="W43" s="137">
        <f t="shared" si="41"/>
        <v>274115</v>
      </c>
      <c r="X43" s="137">
        <f t="shared" ref="X43:AA43" si="42">X44+X46</f>
        <v>422770</v>
      </c>
      <c r="Y43" s="137">
        <f t="shared" si="42"/>
        <v>415840</v>
      </c>
      <c r="Z43" s="246">
        <f t="shared" si="42"/>
        <v>0</v>
      </c>
      <c r="AA43" s="246">
        <f t="shared" si="42"/>
        <v>0</v>
      </c>
      <c r="AB43" s="226"/>
    </row>
    <row r="44" spans="1:28" s="118" customFormat="1" ht="20.25" customHeight="1" x14ac:dyDescent="0.25">
      <c r="A44" s="187"/>
      <c r="B44" s="187"/>
      <c r="C44" s="187"/>
      <c r="D44" s="204"/>
      <c r="E44" s="204"/>
      <c r="F44" s="205"/>
      <c r="G44" s="128"/>
      <c r="H44" s="135"/>
      <c r="I44" s="135"/>
      <c r="J44" s="135"/>
      <c r="K44" s="198">
        <v>31321</v>
      </c>
      <c r="L44" s="199"/>
      <c r="M44" s="199" t="s">
        <v>150</v>
      </c>
      <c r="N44" s="201">
        <f>N45</f>
        <v>356215</v>
      </c>
      <c r="O44" s="201">
        <f t="shared" ref="O44:AA44" si="43">O45</f>
        <v>0</v>
      </c>
      <c r="P44" s="201">
        <f>P45</f>
        <v>356215</v>
      </c>
      <c r="Q44" s="201">
        <f t="shared" ref="Q44:T44" si="44">Q45</f>
        <v>0</v>
      </c>
      <c r="R44" s="201">
        <f t="shared" si="44"/>
        <v>0</v>
      </c>
      <c r="S44" s="201">
        <f t="shared" si="44"/>
        <v>0</v>
      </c>
      <c r="T44" s="201">
        <f t="shared" si="44"/>
        <v>0</v>
      </c>
      <c r="U44" s="201">
        <f t="shared" si="43"/>
        <v>0</v>
      </c>
      <c r="V44" s="201">
        <f t="shared" si="43"/>
        <v>0</v>
      </c>
      <c r="W44" s="201">
        <f t="shared" si="43"/>
        <v>274115</v>
      </c>
      <c r="X44" s="201">
        <f t="shared" si="43"/>
        <v>422770</v>
      </c>
      <c r="Y44" s="201">
        <f t="shared" si="43"/>
        <v>415840</v>
      </c>
      <c r="Z44" s="247">
        <f t="shared" si="43"/>
        <v>0</v>
      </c>
      <c r="AA44" s="247">
        <f t="shared" si="43"/>
        <v>0</v>
      </c>
      <c r="AB44" s="226"/>
    </row>
    <row r="45" spans="1:28" s="118" customFormat="1" ht="20.25" customHeight="1" x14ac:dyDescent="0.25">
      <c r="A45" s="187"/>
      <c r="B45" s="187"/>
      <c r="C45" s="187"/>
      <c r="D45" s="204"/>
      <c r="E45" s="204"/>
      <c r="F45" s="205"/>
      <c r="G45" s="128"/>
      <c r="H45" s="135"/>
      <c r="I45" s="135"/>
      <c r="J45" s="135"/>
      <c r="K45" s="11"/>
      <c r="L45" s="175">
        <v>313210</v>
      </c>
      <c r="M45" s="177" t="s">
        <v>367</v>
      </c>
      <c r="N45" s="178">
        <f>+SUMIF('Programska klasifikacija'!$N:$N,$L45,'Programska klasifikacija'!Q:Q)</f>
        <v>356215</v>
      </c>
      <c r="O45" s="178">
        <f>P45-N45</f>
        <v>0</v>
      </c>
      <c r="P45" s="178">
        <f>+SUMIF('Programska klasifikacija'!$N:$N,$L45,'Programska klasifikacija'!S:S)</f>
        <v>356215</v>
      </c>
      <c r="Q45" s="178">
        <f>+SUMIF('Programska klasifikacija'!$N:$N,$L45,'Programska klasifikacija'!T:T)</f>
        <v>0</v>
      </c>
      <c r="R45" s="178">
        <f>+SUMIF('Programska klasifikacija'!$N:$N,$L45,'Programska klasifikacija'!U:U)</f>
        <v>0</v>
      </c>
      <c r="S45" s="178">
        <f>+SUMIF('Programska klasifikacija'!$N:$N,$L45,'Programska klasifikacija'!V:V)</f>
        <v>0</v>
      </c>
      <c r="T45" s="178">
        <f>+SUMIF('Programska klasifikacija'!$N:$N,$L45,'Programska klasifikacija'!W:W)</f>
        <v>0</v>
      </c>
      <c r="U45" s="178"/>
      <c r="V45" s="178"/>
      <c r="W45" s="178">
        <f>+SUMIF('Programska klasifikacija'!$N:$N,$L45,'Programska klasifikacija'!Z:Z)</f>
        <v>274115</v>
      </c>
      <c r="X45" s="178">
        <f>+SUMIF('Programska klasifikacija'!$N:$N,$L45,'Programska klasifikacija'!AA:AA)</f>
        <v>422770</v>
      </c>
      <c r="Y45" s="178">
        <f>+SUMIF('Programska klasifikacija'!$N:$N,$L45,'Programska klasifikacija'!AB:AB)</f>
        <v>415840</v>
      </c>
      <c r="Z45" s="178">
        <f>+SUMIF('Programska klasifikacija'!$N:$N,$L45,'Programska klasifikacija'!AC:AC)</f>
        <v>0</v>
      </c>
      <c r="AA45" s="178">
        <f>+SUMIF('Programska klasifikacija'!$N:$N,$L45,'Programska klasifikacija'!AD:AD)</f>
        <v>0</v>
      </c>
      <c r="AB45" s="226"/>
    </row>
    <row r="46" spans="1:28" s="118" customFormat="1" ht="20.25" customHeight="1" x14ac:dyDescent="0.25">
      <c r="A46" s="187"/>
      <c r="B46" s="187"/>
      <c r="C46" s="187"/>
      <c r="D46" s="204"/>
      <c r="E46" s="204"/>
      <c r="F46" s="205"/>
      <c r="G46" s="128"/>
      <c r="H46" s="135"/>
      <c r="I46" s="135"/>
      <c r="J46" s="135"/>
      <c r="K46" s="198">
        <v>31322</v>
      </c>
      <c r="L46" s="199"/>
      <c r="M46" s="199" t="s">
        <v>270</v>
      </c>
      <c r="N46" s="201">
        <f>N47</f>
        <v>0</v>
      </c>
      <c r="O46" s="201">
        <f t="shared" ref="O46:AA46" si="45">O47</f>
        <v>0</v>
      </c>
      <c r="P46" s="201">
        <f>P47</f>
        <v>0</v>
      </c>
      <c r="Q46" s="201">
        <f t="shared" ref="Q46:T46" si="46">Q47</f>
        <v>0</v>
      </c>
      <c r="R46" s="201">
        <f t="shared" si="46"/>
        <v>0</v>
      </c>
      <c r="S46" s="201">
        <f t="shared" si="46"/>
        <v>0</v>
      </c>
      <c r="T46" s="201">
        <f t="shared" si="46"/>
        <v>0</v>
      </c>
      <c r="U46" s="201">
        <f t="shared" si="45"/>
        <v>0</v>
      </c>
      <c r="V46" s="201">
        <f t="shared" si="45"/>
        <v>0</v>
      </c>
      <c r="W46" s="201">
        <f t="shared" si="45"/>
        <v>0</v>
      </c>
      <c r="X46" s="201">
        <f t="shared" si="45"/>
        <v>0</v>
      </c>
      <c r="Y46" s="201">
        <f t="shared" si="45"/>
        <v>0</v>
      </c>
      <c r="Z46" s="247">
        <f t="shared" si="45"/>
        <v>0</v>
      </c>
      <c r="AA46" s="247">
        <f t="shared" si="45"/>
        <v>0</v>
      </c>
      <c r="AB46" s="226"/>
    </row>
    <row r="47" spans="1:28" s="118" customFormat="1" ht="20.25" customHeight="1" x14ac:dyDescent="0.25">
      <c r="A47" s="187"/>
      <c r="B47" s="187"/>
      <c r="C47" s="187"/>
      <c r="D47" s="204"/>
      <c r="E47" s="204"/>
      <c r="F47" s="205"/>
      <c r="G47" s="128"/>
      <c r="H47" s="135"/>
      <c r="I47" s="135"/>
      <c r="J47" s="135"/>
      <c r="K47" s="11"/>
      <c r="L47" s="175">
        <v>313220</v>
      </c>
      <c r="M47" s="177" t="s">
        <v>270</v>
      </c>
      <c r="N47" s="178">
        <f>+SUMIF('Programska klasifikacija'!$N:$N,$L47,'Programska klasifikacija'!Q:Q)</f>
        <v>0</v>
      </c>
      <c r="O47" s="178">
        <f>P47-N47</f>
        <v>0</v>
      </c>
      <c r="P47" s="178">
        <f>+SUMIF('Programska klasifikacija'!$N:$N,$L47,'Programska klasifikacija'!S:S)</f>
        <v>0</v>
      </c>
      <c r="Q47" s="178">
        <f>+SUMIF('Programska klasifikacija'!$N:$N,$L47,'Programska klasifikacija'!T:T)</f>
        <v>0</v>
      </c>
      <c r="R47" s="178">
        <f>+SUMIF('Programska klasifikacija'!$N:$N,$L47,'Programska klasifikacija'!U:U)</f>
        <v>0</v>
      </c>
      <c r="S47" s="178">
        <f>+SUMIF('Programska klasifikacija'!$N:$N,$L47,'Programska klasifikacija'!V:V)</f>
        <v>0</v>
      </c>
      <c r="T47" s="178">
        <f>+SUMIF('Programska klasifikacija'!$N:$N,$L47,'Programska klasifikacija'!W:W)</f>
        <v>0</v>
      </c>
      <c r="U47" s="178"/>
      <c r="V47" s="178"/>
      <c r="W47" s="178">
        <f>+SUMIF('Programska klasifikacija'!$N:$N,$L47,'Programska klasifikacija'!Z:Z)</f>
        <v>0</v>
      </c>
      <c r="X47" s="178">
        <f>+SUMIF('Programska klasifikacija'!$N:$N,$L47,'Programska klasifikacija'!AA:AA)</f>
        <v>0</v>
      </c>
      <c r="Y47" s="178">
        <f>+SUMIF('Programska klasifikacija'!$N:$N,$L47,'Programska klasifikacija'!AB:AB)</f>
        <v>0</v>
      </c>
      <c r="Z47" s="178">
        <f>+SUMIF('Programska klasifikacija'!$N:$N,$L47,'Programska klasifikacija'!AC:AC)</f>
        <v>0</v>
      </c>
      <c r="AA47" s="178">
        <f>+SUMIF('Programska klasifikacija'!$N:$N,$L47,'Programska klasifikacija'!AD:AD)</f>
        <v>0</v>
      </c>
      <c r="AB47" s="226"/>
    </row>
    <row r="48" spans="1:28" s="118" customFormat="1" ht="20.25" customHeight="1" x14ac:dyDescent="0.25">
      <c r="A48" s="187"/>
      <c r="B48" s="187"/>
      <c r="C48" s="187"/>
      <c r="D48" s="204"/>
      <c r="E48" s="204"/>
      <c r="F48" s="205"/>
      <c r="G48" s="128"/>
      <c r="H48" s="135"/>
      <c r="I48" s="135"/>
      <c r="J48" s="135">
        <v>3133</v>
      </c>
      <c r="K48" s="135"/>
      <c r="L48" s="136"/>
      <c r="M48" s="131" t="s">
        <v>271</v>
      </c>
      <c r="N48" s="137">
        <f t="shared" ref="N48:AA49" si="47">N49</f>
        <v>0</v>
      </c>
      <c r="O48" s="137">
        <f t="shared" si="47"/>
        <v>0</v>
      </c>
      <c r="P48" s="137">
        <f t="shared" si="47"/>
        <v>0</v>
      </c>
      <c r="Q48" s="137">
        <f t="shared" si="47"/>
        <v>0</v>
      </c>
      <c r="R48" s="137">
        <f t="shared" si="47"/>
        <v>0</v>
      </c>
      <c r="S48" s="137">
        <f t="shared" si="47"/>
        <v>0</v>
      </c>
      <c r="T48" s="137">
        <f t="shared" si="47"/>
        <v>0</v>
      </c>
      <c r="U48" s="137">
        <f t="shared" si="47"/>
        <v>0</v>
      </c>
      <c r="V48" s="137">
        <f t="shared" si="47"/>
        <v>0</v>
      </c>
      <c r="W48" s="137">
        <f t="shared" si="47"/>
        <v>0</v>
      </c>
      <c r="X48" s="137">
        <f t="shared" si="47"/>
        <v>0</v>
      </c>
      <c r="Y48" s="137">
        <f t="shared" si="47"/>
        <v>0</v>
      </c>
      <c r="Z48" s="246">
        <f t="shared" si="47"/>
        <v>0</v>
      </c>
      <c r="AA48" s="246">
        <f t="shared" si="47"/>
        <v>0</v>
      </c>
      <c r="AB48" s="226"/>
    </row>
    <row r="49" spans="1:28" s="118" customFormat="1" ht="20.25" customHeight="1" x14ac:dyDescent="0.25">
      <c r="A49" s="187"/>
      <c r="B49" s="187"/>
      <c r="C49" s="187"/>
      <c r="D49" s="204"/>
      <c r="E49" s="204"/>
      <c r="F49" s="205"/>
      <c r="G49" s="128"/>
      <c r="H49" s="135"/>
      <c r="I49" s="135"/>
      <c r="J49" s="135"/>
      <c r="K49" s="198">
        <v>31332</v>
      </c>
      <c r="L49" s="199"/>
      <c r="M49" s="199" t="s">
        <v>271</v>
      </c>
      <c r="N49" s="201">
        <f>N50</f>
        <v>0</v>
      </c>
      <c r="O49" s="201">
        <f t="shared" si="47"/>
        <v>0</v>
      </c>
      <c r="P49" s="201">
        <f>P50</f>
        <v>0</v>
      </c>
      <c r="Q49" s="201">
        <f t="shared" si="47"/>
        <v>0</v>
      </c>
      <c r="R49" s="201">
        <f t="shared" si="47"/>
        <v>0</v>
      </c>
      <c r="S49" s="201">
        <f t="shared" si="47"/>
        <v>0</v>
      </c>
      <c r="T49" s="201">
        <f t="shared" si="47"/>
        <v>0</v>
      </c>
      <c r="U49" s="201">
        <f t="shared" si="47"/>
        <v>0</v>
      </c>
      <c r="V49" s="201">
        <f t="shared" si="47"/>
        <v>0</v>
      </c>
      <c r="W49" s="201">
        <f t="shared" si="47"/>
        <v>0</v>
      </c>
      <c r="X49" s="201">
        <f t="shared" si="47"/>
        <v>0</v>
      </c>
      <c r="Y49" s="201">
        <f t="shared" si="47"/>
        <v>0</v>
      </c>
      <c r="Z49" s="247">
        <f t="shared" si="47"/>
        <v>0</v>
      </c>
      <c r="AA49" s="247">
        <f t="shared" si="47"/>
        <v>0</v>
      </c>
      <c r="AB49" s="226"/>
    </row>
    <row r="50" spans="1:28" s="118" customFormat="1" ht="20.25" customHeight="1" x14ac:dyDescent="0.25">
      <c r="A50" s="187"/>
      <c r="B50" s="187"/>
      <c r="C50" s="187"/>
      <c r="D50" s="204"/>
      <c r="E50" s="204"/>
      <c r="F50" s="205"/>
      <c r="G50" s="128"/>
      <c r="H50" s="135"/>
      <c r="I50" s="135"/>
      <c r="J50" s="135"/>
      <c r="K50" s="11"/>
      <c r="L50" s="175">
        <v>313320</v>
      </c>
      <c r="M50" s="177" t="s">
        <v>271</v>
      </c>
      <c r="N50" s="178">
        <f>+SUMIF('Programska klasifikacija'!$N:$N,$L50,'Programska klasifikacija'!Q:Q)</f>
        <v>0</v>
      </c>
      <c r="O50" s="178">
        <f>P50-N50</f>
        <v>0</v>
      </c>
      <c r="P50" s="178">
        <f>+SUMIF('Programska klasifikacija'!$N:$N,$L50,'Programska klasifikacija'!S:S)</f>
        <v>0</v>
      </c>
      <c r="Q50" s="178">
        <f>+SUMIF('Programska klasifikacija'!$N:$N,$L50,'Programska klasifikacija'!T:T)</f>
        <v>0</v>
      </c>
      <c r="R50" s="178">
        <f>+SUMIF('Programska klasifikacija'!$N:$N,$L50,'Programska klasifikacija'!U:U)</f>
        <v>0</v>
      </c>
      <c r="S50" s="178">
        <f>+SUMIF('Programska klasifikacija'!$N:$N,$L50,'Programska klasifikacija'!V:V)</f>
        <v>0</v>
      </c>
      <c r="T50" s="178">
        <f>+SUMIF('Programska klasifikacija'!$N:$N,$L50,'Programska klasifikacija'!W:W)</f>
        <v>0</v>
      </c>
      <c r="U50" s="178"/>
      <c r="V50" s="178"/>
      <c r="W50" s="178">
        <f>+SUMIF('Programska klasifikacija'!$N:$N,$L50,'Programska klasifikacija'!Z:Z)</f>
        <v>0</v>
      </c>
      <c r="X50" s="178">
        <f>+SUMIF('Programska klasifikacija'!$N:$N,$L50,'Programska klasifikacija'!AA:AA)</f>
        <v>0</v>
      </c>
      <c r="Y50" s="178">
        <f>+SUMIF('Programska klasifikacija'!$N:$N,$L50,'Programska klasifikacija'!AB:AB)</f>
        <v>0</v>
      </c>
      <c r="Z50" s="178">
        <f>+SUMIF('Programska klasifikacija'!$N:$N,$L50,'Programska klasifikacija'!AC:AC)</f>
        <v>0</v>
      </c>
      <c r="AA50" s="178">
        <f>+SUMIF('Programska klasifikacija'!$N:$N,$L50,'Programska klasifikacija'!AD:AD)</f>
        <v>0</v>
      </c>
      <c r="AB50" s="226"/>
    </row>
    <row r="51" spans="1:28" s="191" customFormat="1" ht="20.25" customHeight="1" x14ac:dyDescent="0.25">
      <c r="A51" s="187"/>
      <c r="B51" s="202"/>
      <c r="C51" s="202"/>
      <c r="D51" s="204"/>
      <c r="E51" s="204"/>
      <c r="F51" s="205"/>
      <c r="G51" s="125"/>
      <c r="H51" s="125">
        <v>32</v>
      </c>
      <c r="I51" s="125"/>
      <c r="J51" s="125"/>
      <c r="K51" s="125"/>
      <c r="L51" s="125"/>
      <c r="M51" s="189" t="s">
        <v>7</v>
      </c>
      <c r="N51" s="190">
        <f t="shared" ref="N51:V51" si="48">N52+N79+N116+N182+N190</f>
        <v>1343990</v>
      </c>
      <c r="O51" s="190">
        <f t="shared" si="48"/>
        <v>0</v>
      </c>
      <c r="P51" s="190">
        <f t="shared" si="48"/>
        <v>1343990</v>
      </c>
      <c r="Q51" s="190">
        <f t="shared" si="48"/>
        <v>0</v>
      </c>
      <c r="R51" s="190">
        <f t="shared" si="48"/>
        <v>0</v>
      </c>
      <c r="S51" s="190">
        <f t="shared" si="48"/>
        <v>0</v>
      </c>
      <c r="T51" s="190">
        <f t="shared" si="48"/>
        <v>0</v>
      </c>
      <c r="U51" s="190">
        <f t="shared" si="48"/>
        <v>0</v>
      </c>
      <c r="V51" s="190">
        <f t="shared" si="48"/>
        <v>0</v>
      </c>
      <c r="W51" s="190">
        <f>W52+W79+W116+W182+W190+W186</f>
        <v>753653.29</v>
      </c>
      <c r="X51" s="190">
        <f t="shared" ref="X51:AA51" si="49">X52+X79+X116+X182+X190+X186</f>
        <v>1886950</v>
      </c>
      <c r="Y51" s="190">
        <f t="shared" si="49"/>
        <v>1963380</v>
      </c>
      <c r="Z51" s="244">
        <f t="shared" si="49"/>
        <v>0</v>
      </c>
      <c r="AA51" s="244">
        <f t="shared" si="49"/>
        <v>0</v>
      </c>
      <c r="AB51" s="226"/>
    </row>
    <row r="52" spans="1:28" s="218" customFormat="1" ht="20.25" customHeight="1" x14ac:dyDescent="0.25">
      <c r="A52" s="192"/>
      <c r="B52" s="192"/>
      <c r="C52" s="192"/>
      <c r="D52" s="211"/>
      <c r="E52" s="211"/>
      <c r="F52" s="212"/>
      <c r="G52" s="213"/>
      <c r="H52" s="214"/>
      <c r="I52" s="214">
        <v>321</v>
      </c>
      <c r="J52" s="214"/>
      <c r="K52" s="214"/>
      <c r="L52" s="215"/>
      <c r="M52" s="216" t="s">
        <v>151</v>
      </c>
      <c r="N52" s="217">
        <f>N53+N68+N73</f>
        <v>78305</v>
      </c>
      <c r="O52" s="217">
        <f t="shared" ref="O52:W52" si="50">O53+O68+O73</f>
        <v>0</v>
      </c>
      <c r="P52" s="217">
        <f>P53+P68+P73</f>
        <v>78305</v>
      </c>
      <c r="Q52" s="217">
        <f t="shared" ref="Q52:T52" si="51">Q53+Q68+Q73</f>
        <v>0</v>
      </c>
      <c r="R52" s="217">
        <f t="shared" si="51"/>
        <v>0</v>
      </c>
      <c r="S52" s="217">
        <f t="shared" si="51"/>
        <v>0</v>
      </c>
      <c r="T52" s="217">
        <f t="shared" si="51"/>
        <v>0</v>
      </c>
      <c r="U52" s="217">
        <f t="shared" si="50"/>
        <v>0</v>
      </c>
      <c r="V52" s="217">
        <f t="shared" si="50"/>
        <v>0</v>
      </c>
      <c r="W52" s="217">
        <f t="shared" si="50"/>
        <v>51630.29</v>
      </c>
      <c r="X52" s="217">
        <f t="shared" ref="X52:AA52" si="52">X53+X68+X73</f>
        <v>62298</v>
      </c>
      <c r="Y52" s="217">
        <f t="shared" si="52"/>
        <v>60150</v>
      </c>
      <c r="Z52" s="245">
        <f t="shared" si="52"/>
        <v>0</v>
      </c>
      <c r="AA52" s="245">
        <f t="shared" si="52"/>
        <v>0</v>
      </c>
      <c r="AB52" s="226"/>
    </row>
    <row r="53" spans="1:28" s="118" customFormat="1" ht="20.25" customHeight="1" x14ac:dyDescent="0.25">
      <c r="A53" s="187"/>
      <c r="B53" s="187"/>
      <c r="C53" s="187"/>
      <c r="D53" s="204"/>
      <c r="E53" s="204"/>
      <c r="F53" s="205"/>
      <c r="G53" s="128"/>
      <c r="H53" s="135"/>
      <c r="I53" s="135"/>
      <c r="J53" s="135">
        <v>3211</v>
      </c>
      <c r="K53" s="135"/>
      <c r="L53" s="136"/>
      <c r="M53" s="131" t="s">
        <v>152</v>
      </c>
      <c r="N53" s="137">
        <f t="shared" ref="N53:O53" si="53">N54+N58+N62+N66+N56+N64+N60</f>
        <v>9470</v>
      </c>
      <c r="O53" s="137">
        <f t="shared" si="53"/>
        <v>0</v>
      </c>
      <c r="P53" s="137">
        <f t="shared" ref="P53:T53" si="54">P54+P58+P62+P66+P56+P64+P60</f>
        <v>9470</v>
      </c>
      <c r="Q53" s="137">
        <f t="shared" si="54"/>
        <v>0</v>
      </c>
      <c r="R53" s="137">
        <f t="shared" si="54"/>
        <v>0</v>
      </c>
      <c r="S53" s="137">
        <f t="shared" si="54"/>
        <v>0</v>
      </c>
      <c r="T53" s="137">
        <f t="shared" si="54"/>
        <v>0</v>
      </c>
      <c r="U53" s="137">
        <f t="shared" ref="U53:W53" si="55">U54+U58+U62+U66+U56+U64+U60</f>
        <v>0</v>
      </c>
      <c r="V53" s="137">
        <f t="shared" si="55"/>
        <v>0</v>
      </c>
      <c r="W53" s="137">
        <f t="shared" si="55"/>
        <v>5419</v>
      </c>
      <c r="X53" s="137">
        <f t="shared" ref="X53:AA53" si="56">X54+X58+X62+X66+X56+X64+X60</f>
        <v>5368</v>
      </c>
      <c r="Y53" s="137">
        <f t="shared" si="56"/>
        <v>5320</v>
      </c>
      <c r="Z53" s="246">
        <f t="shared" si="56"/>
        <v>0</v>
      </c>
      <c r="AA53" s="246">
        <f t="shared" si="56"/>
        <v>0</v>
      </c>
      <c r="AB53" s="226"/>
    </row>
    <row r="54" spans="1:28" s="118" customFormat="1" ht="20.25" customHeight="1" x14ac:dyDescent="0.25">
      <c r="A54" s="187"/>
      <c r="B54" s="187"/>
      <c r="C54" s="187"/>
      <c r="D54" s="204"/>
      <c r="E54" s="204"/>
      <c r="F54" s="205"/>
      <c r="G54" s="128"/>
      <c r="H54" s="135"/>
      <c r="I54" s="135"/>
      <c r="J54" s="135"/>
      <c r="K54" s="198">
        <v>32111</v>
      </c>
      <c r="L54" s="199"/>
      <c r="M54" s="199" t="s">
        <v>153</v>
      </c>
      <c r="N54" s="201">
        <f>N55</f>
        <v>2010</v>
      </c>
      <c r="O54" s="201">
        <f>O55</f>
        <v>0</v>
      </c>
      <c r="P54" s="201">
        <f>P55</f>
        <v>2010</v>
      </c>
      <c r="Q54" s="201">
        <f t="shared" ref="Q54:T54" si="57">Q55</f>
        <v>0</v>
      </c>
      <c r="R54" s="201">
        <f t="shared" si="57"/>
        <v>0</v>
      </c>
      <c r="S54" s="201">
        <f t="shared" si="57"/>
        <v>0</v>
      </c>
      <c r="T54" s="201">
        <f t="shared" si="57"/>
        <v>0</v>
      </c>
      <c r="U54" s="201">
        <f t="shared" ref="U54:AA54" si="58">U55</f>
        <v>0</v>
      </c>
      <c r="V54" s="201">
        <f t="shared" si="58"/>
        <v>0</v>
      </c>
      <c r="W54" s="201">
        <f t="shared" si="58"/>
        <v>1181</v>
      </c>
      <c r="X54" s="201">
        <f t="shared" si="58"/>
        <v>1620</v>
      </c>
      <c r="Y54" s="201">
        <f t="shared" si="58"/>
        <v>1620</v>
      </c>
      <c r="Z54" s="247">
        <f t="shared" si="58"/>
        <v>0</v>
      </c>
      <c r="AA54" s="247">
        <f t="shared" si="58"/>
        <v>0</v>
      </c>
      <c r="AB54" s="226"/>
    </row>
    <row r="55" spans="1:28" s="118" customFormat="1" ht="20.25" customHeight="1" x14ac:dyDescent="0.25">
      <c r="A55" s="187"/>
      <c r="B55" s="187"/>
      <c r="C55" s="187"/>
      <c r="D55" s="204"/>
      <c r="E55" s="204"/>
      <c r="F55" s="205"/>
      <c r="G55" s="128"/>
      <c r="H55" s="135"/>
      <c r="I55" s="135"/>
      <c r="J55" s="135"/>
      <c r="K55" s="11"/>
      <c r="L55" s="175">
        <v>321110</v>
      </c>
      <c r="M55" s="177" t="s">
        <v>153</v>
      </c>
      <c r="N55" s="178">
        <f>+SUMIF('Programska klasifikacija'!$N:$N,$L55,'Programska klasifikacija'!Q:Q)</f>
        <v>2010</v>
      </c>
      <c r="O55" s="178">
        <f>P55-N55</f>
        <v>0</v>
      </c>
      <c r="P55" s="178">
        <f>+SUMIF('Programska klasifikacija'!$N:$N,$L55,'Programska klasifikacija'!S:S)</f>
        <v>2010</v>
      </c>
      <c r="Q55" s="178">
        <f>+SUMIF('Programska klasifikacija'!$N:$N,$L55,'Programska klasifikacija'!T:T)</f>
        <v>0</v>
      </c>
      <c r="R55" s="178">
        <f>+SUMIF('Programska klasifikacija'!$N:$N,$L55,'Programska klasifikacija'!U:U)</f>
        <v>0</v>
      </c>
      <c r="S55" s="178">
        <f>+SUMIF('Programska klasifikacija'!$N:$N,$L55,'Programska klasifikacija'!V:V)</f>
        <v>0</v>
      </c>
      <c r="T55" s="178">
        <f>+SUMIF('Programska klasifikacija'!$N:$N,$L55,'Programska klasifikacija'!W:W)</f>
        <v>0</v>
      </c>
      <c r="U55" s="178"/>
      <c r="V55" s="178"/>
      <c r="W55" s="178">
        <f>+SUMIF('Programska klasifikacija'!$N:$N,$L55,'Programska klasifikacija'!Z:Z)</f>
        <v>1181</v>
      </c>
      <c r="X55" s="178">
        <f>+SUMIF('Programska klasifikacija'!$N:$N,$L55,'Programska klasifikacija'!AA:AA)</f>
        <v>1620</v>
      </c>
      <c r="Y55" s="178">
        <f>+SUMIF('Programska klasifikacija'!$N:$N,$L55,'Programska klasifikacija'!AB:AB)</f>
        <v>1620</v>
      </c>
      <c r="Z55" s="178">
        <f>+SUMIF('Programska klasifikacija'!$N:$N,$L55,'Programska klasifikacija'!AC:AC)</f>
        <v>0</v>
      </c>
      <c r="AA55" s="178">
        <f>+SUMIF('Programska klasifikacija'!$N:$N,$L55,'Programska klasifikacija'!AD:AD)</f>
        <v>0</v>
      </c>
      <c r="AB55" s="226"/>
    </row>
    <row r="56" spans="1:28" s="118" customFormat="1" ht="20.25" customHeight="1" x14ac:dyDescent="0.25">
      <c r="A56" s="187"/>
      <c r="B56" s="187"/>
      <c r="C56" s="187"/>
      <c r="D56" s="204"/>
      <c r="E56" s="204"/>
      <c r="F56" s="205"/>
      <c r="G56" s="128"/>
      <c r="H56" s="135"/>
      <c r="I56" s="135"/>
      <c r="J56" s="135"/>
      <c r="K56" s="198">
        <v>32112</v>
      </c>
      <c r="L56" s="199"/>
      <c r="M56" s="199" t="s">
        <v>314</v>
      </c>
      <c r="N56" s="201">
        <f>N57</f>
        <v>500</v>
      </c>
      <c r="O56" s="201">
        <f>O57</f>
        <v>0</v>
      </c>
      <c r="P56" s="201">
        <f>P57</f>
        <v>500</v>
      </c>
      <c r="Q56" s="201">
        <f t="shared" ref="Q56:T56" si="59">Q57</f>
        <v>0</v>
      </c>
      <c r="R56" s="201">
        <f t="shared" si="59"/>
        <v>0</v>
      </c>
      <c r="S56" s="201">
        <f t="shared" si="59"/>
        <v>0</v>
      </c>
      <c r="T56" s="201">
        <f t="shared" si="59"/>
        <v>0</v>
      </c>
      <c r="U56" s="201">
        <f t="shared" ref="U56:AA56" si="60">U57</f>
        <v>0</v>
      </c>
      <c r="V56" s="201">
        <f t="shared" si="60"/>
        <v>0</v>
      </c>
      <c r="W56" s="201">
        <f t="shared" si="60"/>
        <v>480</v>
      </c>
      <c r="X56" s="201">
        <f t="shared" si="60"/>
        <v>0</v>
      </c>
      <c r="Y56" s="201">
        <f t="shared" si="60"/>
        <v>0</v>
      </c>
      <c r="Z56" s="247">
        <f t="shared" si="60"/>
        <v>0</v>
      </c>
      <c r="AA56" s="247">
        <f t="shared" si="60"/>
        <v>0</v>
      </c>
      <c r="AB56" s="226"/>
    </row>
    <row r="57" spans="1:28" s="118" customFormat="1" ht="20.25" customHeight="1" x14ac:dyDescent="0.25">
      <c r="A57" s="187"/>
      <c r="B57" s="187"/>
      <c r="C57" s="187"/>
      <c r="D57" s="204"/>
      <c r="E57" s="204"/>
      <c r="F57" s="205"/>
      <c r="G57" s="128"/>
      <c r="H57" s="135"/>
      <c r="I57" s="135"/>
      <c r="J57" s="135"/>
      <c r="K57" s="11"/>
      <c r="L57" s="175">
        <v>321120</v>
      </c>
      <c r="M57" s="177" t="s">
        <v>314</v>
      </c>
      <c r="N57" s="178">
        <f>+SUMIF('Programska klasifikacija'!$N:$N,$L57,'Programska klasifikacija'!Q:Q)</f>
        <v>500</v>
      </c>
      <c r="O57" s="178">
        <f>P57-N57</f>
        <v>0</v>
      </c>
      <c r="P57" s="178">
        <f>+SUMIF('Programska klasifikacija'!$N:$N,$L57,'Programska klasifikacija'!S:S)</f>
        <v>500</v>
      </c>
      <c r="Q57" s="178">
        <f>+SUMIF('Programska klasifikacija'!$N:$N,$L57,'Programska klasifikacija'!T:T)</f>
        <v>0</v>
      </c>
      <c r="R57" s="178">
        <f>+SUMIF('Programska klasifikacija'!$N:$N,$L57,'Programska klasifikacija'!U:U)</f>
        <v>0</v>
      </c>
      <c r="S57" s="178">
        <f>+SUMIF('Programska klasifikacija'!$N:$N,$L57,'Programska klasifikacija'!V:V)</f>
        <v>0</v>
      </c>
      <c r="T57" s="178">
        <f>+SUMIF('Programska klasifikacija'!$N:$N,$L57,'Programska klasifikacija'!W:W)</f>
        <v>0</v>
      </c>
      <c r="U57" s="178"/>
      <c r="V57" s="178"/>
      <c r="W57" s="178">
        <f>+SUMIF('Programska klasifikacija'!$N:$N,$L57,'Programska klasifikacija'!Z:Z)</f>
        <v>480</v>
      </c>
      <c r="X57" s="178">
        <f>+SUMIF('Programska klasifikacija'!$N:$N,$L57,'Programska klasifikacija'!AA:AA)</f>
        <v>0</v>
      </c>
      <c r="Y57" s="178">
        <f>+SUMIF('Programska klasifikacija'!$N:$N,$L57,'Programska klasifikacija'!AB:AB)</f>
        <v>0</v>
      </c>
      <c r="Z57" s="178">
        <f>+SUMIF('Programska klasifikacija'!$N:$N,$L57,'Programska klasifikacija'!AC:AC)</f>
        <v>0</v>
      </c>
      <c r="AA57" s="178">
        <f>+SUMIF('Programska klasifikacija'!$N:$N,$L57,'Programska klasifikacija'!AD:AD)</f>
        <v>0</v>
      </c>
      <c r="AB57" s="226"/>
    </row>
    <row r="58" spans="1:28" s="118" customFormat="1" ht="20.25" customHeight="1" x14ac:dyDescent="0.25">
      <c r="A58" s="187"/>
      <c r="B58" s="187"/>
      <c r="C58" s="187"/>
      <c r="D58" s="204"/>
      <c r="E58" s="204"/>
      <c r="F58" s="205"/>
      <c r="G58" s="128"/>
      <c r="H58" s="135"/>
      <c r="I58" s="135"/>
      <c r="J58" s="135"/>
      <c r="K58" s="198">
        <v>32113</v>
      </c>
      <c r="L58" s="199"/>
      <c r="M58" s="199" t="s">
        <v>154</v>
      </c>
      <c r="N58" s="201">
        <f>N59</f>
        <v>4930</v>
      </c>
      <c r="O58" s="201">
        <f>O59</f>
        <v>0</v>
      </c>
      <c r="P58" s="201">
        <f>P59</f>
        <v>4930</v>
      </c>
      <c r="Q58" s="201">
        <f t="shared" ref="Q58:T58" si="61">Q59</f>
        <v>0</v>
      </c>
      <c r="R58" s="201">
        <f t="shared" si="61"/>
        <v>0</v>
      </c>
      <c r="S58" s="201">
        <f t="shared" si="61"/>
        <v>0</v>
      </c>
      <c r="T58" s="201">
        <f t="shared" si="61"/>
        <v>0</v>
      </c>
      <c r="U58" s="201">
        <f t="shared" ref="U58:AA58" si="62">U59</f>
        <v>0</v>
      </c>
      <c r="V58" s="201">
        <f t="shared" si="62"/>
        <v>0</v>
      </c>
      <c r="W58" s="201">
        <f t="shared" si="62"/>
        <v>2324</v>
      </c>
      <c r="X58" s="201">
        <f t="shared" si="62"/>
        <v>3008</v>
      </c>
      <c r="Y58" s="201">
        <f t="shared" si="62"/>
        <v>2900</v>
      </c>
      <c r="Z58" s="247">
        <f t="shared" si="62"/>
        <v>0</v>
      </c>
      <c r="AA58" s="247">
        <f t="shared" si="62"/>
        <v>0</v>
      </c>
      <c r="AB58" s="226"/>
    </row>
    <row r="59" spans="1:28" s="118" customFormat="1" ht="20.25" customHeight="1" x14ac:dyDescent="0.25">
      <c r="A59" s="187"/>
      <c r="B59" s="187"/>
      <c r="C59" s="187"/>
      <c r="D59" s="204"/>
      <c r="E59" s="204"/>
      <c r="F59" s="205"/>
      <c r="G59" s="128"/>
      <c r="H59" s="135"/>
      <c r="I59" s="135"/>
      <c r="J59" s="135"/>
      <c r="K59" s="11"/>
      <c r="L59" s="175">
        <v>321130</v>
      </c>
      <c r="M59" s="177" t="s">
        <v>154</v>
      </c>
      <c r="N59" s="178">
        <f>+SUMIF('Programska klasifikacija'!$N:$N,$L59,'Programska klasifikacija'!Q:Q)</f>
        <v>4930</v>
      </c>
      <c r="O59" s="178">
        <f>P59-N59</f>
        <v>0</v>
      </c>
      <c r="P59" s="178">
        <f>+SUMIF('Programska klasifikacija'!$N:$N,$L59,'Programska klasifikacija'!S:S)</f>
        <v>4930</v>
      </c>
      <c r="Q59" s="178">
        <f>+SUMIF('Programska klasifikacija'!$N:$N,$L59,'Programska klasifikacija'!T:T)</f>
        <v>0</v>
      </c>
      <c r="R59" s="178">
        <f>+SUMIF('Programska klasifikacija'!$N:$N,$L59,'Programska klasifikacija'!U:U)</f>
        <v>0</v>
      </c>
      <c r="S59" s="178">
        <f>+SUMIF('Programska klasifikacija'!$N:$N,$L59,'Programska klasifikacija'!V:V)</f>
        <v>0</v>
      </c>
      <c r="T59" s="178">
        <f>+SUMIF('Programska klasifikacija'!$N:$N,$L59,'Programska klasifikacija'!W:W)</f>
        <v>0</v>
      </c>
      <c r="U59" s="178"/>
      <c r="V59" s="178"/>
      <c r="W59" s="178">
        <f>+SUMIF('Programska klasifikacija'!$N:$N,$L59,'Programska klasifikacija'!Z:Z)</f>
        <v>2324</v>
      </c>
      <c r="X59" s="178">
        <f>+SUMIF('Programska klasifikacija'!$N:$N,$L59,'Programska klasifikacija'!AA:AA)</f>
        <v>3008</v>
      </c>
      <c r="Y59" s="178">
        <f>+SUMIF('Programska klasifikacija'!$N:$N,$L59,'Programska klasifikacija'!AB:AB)</f>
        <v>2900</v>
      </c>
      <c r="Z59" s="178">
        <f>+SUMIF('Programska klasifikacija'!$N:$N,$L59,'Programska klasifikacija'!AC:AC)</f>
        <v>0</v>
      </c>
      <c r="AA59" s="178">
        <f>+SUMIF('Programska klasifikacija'!$N:$N,$L59,'Programska klasifikacija'!AD:AD)</f>
        <v>0</v>
      </c>
      <c r="AB59" s="226"/>
    </row>
    <row r="60" spans="1:28" s="118" customFormat="1" ht="20.25" customHeight="1" x14ac:dyDescent="0.25">
      <c r="A60" s="187"/>
      <c r="B60" s="187"/>
      <c r="C60" s="187"/>
      <c r="D60" s="204"/>
      <c r="E60" s="204"/>
      <c r="F60" s="205"/>
      <c r="G60" s="128"/>
      <c r="H60" s="135"/>
      <c r="I60" s="135"/>
      <c r="J60" s="135"/>
      <c r="K60" s="198">
        <v>32114</v>
      </c>
      <c r="L60" s="199"/>
      <c r="M60" s="199" t="s">
        <v>315</v>
      </c>
      <c r="N60" s="201">
        <f t="shared" ref="N60:AA60" si="63">N61</f>
        <v>650</v>
      </c>
      <c r="O60" s="201">
        <f t="shared" si="63"/>
        <v>0</v>
      </c>
      <c r="P60" s="201">
        <f t="shared" si="63"/>
        <v>650</v>
      </c>
      <c r="Q60" s="201">
        <f t="shared" si="63"/>
        <v>0</v>
      </c>
      <c r="R60" s="201">
        <f t="shared" si="63"/>
        <v>0</v>
      </c>
      <c r="S60" s="201">
        <f t="shared" si="63"/>
        <v>0</v>
      </c>
      <c r="T60" s="201">
        <f t="shared" si="63"/>
        <v>0</v>
      </c>
      <c r="U60" s="201">
        <f t="shared" si="63"/>
        <v>0</v>
      </c>
      <c r="V60" s="201">
        <f t="shared" si="63"/>
        <v>0</v>
      </c>
      <c r="W60" s="201">
        <f t="shared" si="63"/>
        <v>625</v>
      </c>
      <c r="X60" s="201">
        <f t="shared" si="63"/>
        <v>0</v>
      </c>
      <c r="Y60" s="201">
        <f t="shared" si="63"/>
        <v>0</v>
      </c>
      <c r="Z60" s="247">
        <f t="shared" si="63"/>
        <v>0</v>
      </c>
      <c r="AA60" s="247">
        <f t="shared" si="63"/>
        <v>0</v>
      </c>
      <c r="AB60" s="226"/>
    </row>
    <row r="61" spans="1:28" s="118" customFormat="1" ht="20.25" customHeight="1" x14ac:dyDescent="0.25">
      <c r="A61" s="187"/>
      <c r="B61" s="187"/>
      <c r="C61" s="187"/>
      <c r="D61" s="204"/>
      <c r="E61" s="204"/>
      <c r="F61" s="205"/>
      <c r="G61" s="128"/>
      <c r="H61" s="135"/>
      <c r="I61" s="135"/>
      <c r="J61" s="135"/>
      <c r="K61" s="11"/>
      <c r="L61" s="175">
        <v>321140</v>
      </c>
      <c r="M61" s="177" t="s">
        <v>315</v>
      </c>
      <c r="N61" s="178">
        <f>+SUMIF('Programska klasifikacija'!$N:$N,$L61,'Programska klasifikacija'!Q:Q)</f>
        <v>650</v>
      </c>
      <c r="O61" s="178">
        <f>P61-N61</f>
        <v>0</v>
      </c>
      <c r="P61" s="178">
        <f>+SUMIF('Programska klasifikacija'!$N:$N,$L61,'Programska klasifikacija'!S:S)</f>
        <v>650</v>
      </c>
      <c r="Q61" s="178">
        <f>+SUMIF('Programska klasifikacija'!$N:$N,$L61,'Programska klasifikacija'!T:T)</f>
        <v>0</v>
      </c>
      <c r="R61" s="178">
        <f>+SUMIF('Programska klasifikacija'!$N:$N,$L61,'Programska klasifikacija'!U:U)</f>
        <v>0</v>
      </c>
      <c r="S61" s="178">
        <f>+SUMIF('Programska klasifikacija'!$N:$N,$L61,'Programska klasifikacija'!V:V)</f>
        <v>0</v>
      </c>
      <c r="T61" s="178">
        <f>+SUMIF('Programska klasifikacija'!$N:$N,$L61,'Programska klasifikacija'!W:W)</f>
        <v>0</v>
      </c>
      <c r="U61" s="178"/>
      <c r="V61" s="178"/>
      <c r="W61" s="178">
        <f>+SUMIF('Programska klasifikacija'!$N:$N,$L61,'Programska klasifikacija'!Z:Z)</f>
        <v>625</v>
      </c>
      <c r="X61" s="178">
        <f>+SUMIF('Programska klasifikacija'!$N:$N,$L61,'Programska klasifikacija'!AA:AA)</f>
        <v>0</v>
      </c>
      <c r="Y61" s="178">
        <f>+SUMIF('Programska klasifikacija'!$N:$N,$L61,'Programska klasifikacija'!AB:AB)</f>
        <v>0</v>
      </c>
      <c r="Z61" s="178">
        <f>+SUMIF('Programska klasifikacija'!$N:$N,$L61,'Programska klasifikacija'!AC:AC)</f>
        <v>0</v>
      </c>
      <c r="AA61" s="178">
        <f>+SUMIF('Programska klasifikacija'!$N:$N,$L61,'Programska klasifikacija'!AD:AD)</f>
        <v>0</v>
      </c>
      <c r="AB61" s="226"/>
    </row>
    <row r="62" spans="1:28" s="118" customFormat="1" ht="20.25" customHeight="1" x14ac:dyDescent="0.25">
      <c r="A62" s="187"/>
      <c r="B62" s="187"/>
      <c r="C62" s="187"/>
      <c r="D62" s="204"/>
      <c r="E62" s="204"/>
      <c r="F62" s="205"/>
      <c r="G62" s="128"/>
      <c r="H62" s="135"/>
      <c r="I62" s="135"/>
      <c r="J62" s="135"/>
      <c r="K62" s="198">
        <v>32115</v>
      </c>
      <c r="L62" s="199"/>
      <c r="M62" s="199" t="s">
        <v>155</v>
      </c>
      <c r="N62" s="201">
        <f>N63</f>
        <v>490</v>
      </c>
      <c r="O62" s="201">
        <f>O63</f>
        <v>0</v>
      </c>
      <c r="P62" s="201">
        <f>P63</f>
        <v>490</v>
      </c>
      <c r="Q62" s="201">
        <f t="shared" ref="Q62:T62" si="64">Q63</f>
        <v>0</v>
      </c>
      <c r="R62" s="201">
        <f t="shared" si="64"/>
        <v>0</v>
      </c>
      <c r="S62" s="201">
        <f t="shared" si="64"/>
        <v>0</v>
      </c>
      <c r="T62" s="201">
        <f t="shared" si="64"/>
        <v>0</v>
      </c>
      <c r="U62" s="201">
        <f t="shared" ref="U62:AA62" si="65">U63</f>
        <v>0</v>
      </c>
      <c r="V62" s="201">
        <f t="shared" si="65"/>
        <v>0</v>
      </c>
      <c r="W62" s="201">
        <f t="shared" si="65"/>
        <v>249</v>
      </c>
      <c r="X62" s="201">
        <f t="shared" si="65"/>
        <v>440</v>
      </c>
      <c r="Y62" s="201">
        <f t="shared" si="65"/>
        <v>500</v>
      </c>
      <c r="Z62" s="247">
        <f t="shared" si="65"/>
        <v>0</v>
      </c>
      <c r="AA62" s="247">
        <f t="shared" si="65"/>
        <v>0</v>
      </c>
      <c r="AB62" s="226"/>
    </row>
    <row r="63" spans="1:28" s="118" customFormat="1" ht="20.25" customHeight="1" x14ac:dyDescent="0.25">
      <c r="A63" s="187"/>
      <c r="B63" s="187"/>
      <c r="C63" s="187"/>
      <c r="D63" s="204"/>
      <c r="E63" s="204"/>
      <c r="F63" s="205"/>
      <c r="G63" s="128"/>
      <c r="H63" s="135"/>
      <c r="I63" s="135"/>
      <c r="J63" s="135"/>
      <c r="K63" s="11"/>
      <c r="L63" s="175">
        <v>321150</v>
      </c>
      <c r="M63" s="177" t="s">
        <v>155</v>
      </c>
      <c r="N63" s="178">
        <f>+SUMIF('Programska klasifikacija'!$N:$N,$L63,'Programska klasifikacija'!Q:Q)</f>
        <v>490</v>
      </c>
      <c r="O63" s="178">
        <f>P63-N63</f>
        <v>0</v>
      </c>
      <c r="P63" s="178">
        <f>+SUMIF('Programska klasifikacija'!$N:$N,$L63,'Programska klasifikacija'!S:S)</f>
        <v>490</v>
      </c>
      <c r="Q63" s="178">
        <f>+SUMIF('Programska klasifikacija'!$N:$N,$L63,'Programska klasifikacija'!T:T)</f>
        <v>0</v>
      </c>
      <c r="R63" s="178">
        <f>+SUMIF('Programska klasifikacija'!$N:$N,$L63,'Programska klasifikacija'!U:U)</f>
        <v>0</v>
      </c>
      <c r="S63" s="178">
        <f>+SUMIF('Programska klasifikacija'!$N:$N,$L63,'Programska klasifikacija'!V:V)</f>
        <v>0</v>
      </c>
      <c r="T63" s="178">
        <f>+SUMIF('Programska klasifikacija'!$N:$N,$L63,'Programska klasifikacija'!W:W)</f>
        <v>0</v>
      </c>
      <c r="U63" s="178"/>
      <c r="V63" s="178"/>
      <c r="W63" s="178">
        <f>+SUMIF('Programska klasifikacija'!$N:$N,$L63,'Programska klasifikacija'!Z:Z)</f>
        <v>249</v>
      </c>
      <c r="X63" s="178">
        <f>+SUMIF('Programska klasifikacija'!$N:$N,$L63,'Programska klasifikacija'!AA:AA)</f>
        <v>440</v>
      </c>
      <c r="Y63" s="178">
        <f>+SUMIF('Programska klasifikacija'!$N:$N,$L63,'Programska klasifikacija'!AB:AB)</f>
        <v>500</v>
      </c>
      <c r="Z63" s="178">
        <f>+SUMIF('Programska klasifikacija'!$N:$N,$L63,'Programska klasifikacija'!AC:AC)</f>
        <v>0</v>
      </c>
      <c r="AA63" s="178">
        <f>+SUMIF('Programska klasifikacija'!$N:$N,$L63,'Programska klasifikacija'!AD:AD)</f>
        <v>0</v>
      </c>
      <c r="AB63" s="226"/>
    </row>
    <row r="64" spans="1:28" s="118" customFormat="1" ht="20.25" customHeight="1" x14ac:dyDescent="0.25">
      <c r="A64" s="187"/>
      <c r="B64" s="187"/>
      <c r="C64" s="187"/>
      <c r="D64" s="204"/>
      <c r="E64" s="204"/>
      <c r="F64" s="205"/>
      <c r="G64" s="128"/>
      <c r="H64" s="135"/>
      <c r="I64" s="135"/>
      <c r="J64" s="135"/>
      <c r="K64" s="198">
        <v>32116</v>
      </c>
      <c r="L64" s="199"/>
      <c r="M64" s="199" t="s">
        <v>316</v>
      </c>
      <c r="N64" s="201">
        <f>N65</f>
        <v>450</v>
      </c>
      <c r="O64" s="201">
        <f>O65</f>
        <v>0</v>
      </c>
      <c r="P64" s="201">
        <f>P65</f>
        <v>450</v>
      </c>
      <c r="Q64" s="201">
        <f t="shared" ref="Q64:T64" si="66">Q65</f>
        <v>0</v>
      </c>
      <c r="R64" s="201">
        <f t="shared" si="66"/>
        <v>0</v>
      </c>
      <c r="S64" s="201">
        <f t="shared" si="66"/>
        <v>0</v>
      </c>
      <c r="T64" s="201">
        <f t="shared" si="66"/>
        <v>0</v>
      </c>
      <c r="U64" s="201">
        <f t="shared" ref="U64:AA64" si="67">U65</f>
        <v>0</v>
      </c>
      <c r="V64" s="201">
        <f t="shared" si="67"/>
        <v>0</v>
      </c>
      <c r="W64" s="201">
        <f t="shared" si="67"/>
        <v>446</v>
      </c>
      <c r="X64" s="201">
        <f t="shared" si="67"/>
        <v>0</v>
      </c>
      <c r="Y64" s="201">
        <f t="shared" si="67"/>
        <v>0</v>
      </c>
      <c r="Z64" s="247">
        <f t="shared" si="67"/>
        <v>0</v>
      </c>
      <c r="AA64" s="247">
        <f t="shared" si="67"/>
        <v>0</v>
      </c>
      <c r="AB64" s="226"/>
    </row>
    <row r="65" spans="1:28" s="118" customFormat="1" ht="20.25" customHeight="1" x14ac:dyDescent="0.25">
      <c r="A65" s="187"/>
      <c r="B65" s="187"/>
      <c r="C65" s="187"/>
      <c r="D65" s="204"/>
      <c r="E65" s="204"/>
      <c r="F65" s="205"/>
      <c r="G65" s="128"/>
      <c r="H65" s="135"/>
      <c r="I65" s="135"/>
      <c r="J65" s="135"/>
      <c r="K65" s="11"/>
      <c r="L65" s="175">
        <v>321160</v>
      </c>
      <c r="M65" s="177" t="s">
        <v>316</v>
      </c>
      <c r="N65" s="178">
        <f>+SUMIF('Programska klasifikacija'!$N:$N,$L65,'Programska klasifikacija'!Q:Q)</f>
        <v>450</v>
      </c>
      <c r="O65" s="178">
        <f>P65-N65</f>
        <v>0</v>
      </c>
      <c r="P65" s="178">
        <f>+SUMIF('Programska klasifikacija'!$N:$N,$L65,'Programska klasifikacija'!S:S)</f>
        <v>450</v>
      </c>
      <c r="Q65" s="178">
        <f>+SUMIF('Programska klasifikacija'!$N:$N,$L65,'Programska klasifikacija'!T:T)</f>
        <v>0</v>
      </c>
      <c r="R65" s="178">
        <f>+SUMIF('Programska klasifikacija'!$N:$N,$L65,'Programska klasifikacija'!U:U)</f>
        <v>0</v>
      </c>
      <c r="S65" s="178">
        <f>+SUMIF('Programska klasifikacija'!$N:$N,$L65,'Programska klasifikacija'!V:V)</f>
        <v>0</v>
      </c>
      <c r="T65" s="178">
        <f>+SUMIF('Programska klasifikacija'!$N:$N,$L65,'Programska klasifikacija'!W:W)</f>
        <v>0</v>
      </c>
      <c r="U65" s="178"/>
      <c r="V65" s="178"/>
      <c r="W65" s="178">
        <f>+SUMIF('Programska klasifikacija'!$N:$N,$L65,'Programska klasifikacija'!Z:Z)</f>
        <v>446</v>
      </c>
      <c r="X65" s="178">
        <f>+SUMIF('Programska klasifikacija'!$N:$N,$L65,'Programska klasifikacija'!AA:AA)</f>
        <v>0</v>
      </c>
      <c r="Y65" s="178">
        <f>+SUMIF('Programska klasifikacija'!$N:$N,$L65,'Programska klasifikacija'!AB:AB)</f>
        <v>0</v>
      </c>
      <c r="Z65" s="178">
        <f>+SUMIF('Programska klasifikacija'!$N:$N,$L65,'Programska klasifikacija'!AC:AC)</f>
        <v>0</v>
      </c>
      <c r="AA65" s="178">
        <f>+SUMIF('Programska klasifikacija'!$N:$N,$L65,'Programska klasifikacija'!AD:AD)</f>
        <v>0</v>
      </c>
      <c r="AB65" s="226"/>
    </row>
    <row r="66" spans="1:28" s="118" customFormat="1" ht="20.25" customHeight="1" x14ac:dyDescent="0.25">
      <c r="A66" s="187"/>
      <c r="B66" s="187"/>
      <c r="C66" s="187"/>
      <c r="D66" s="204"/>
      <c r="E66" s="204"/>
      <c r="F66" s="205"/>
      <c r="G66" s="128"/>
      <c r="H66" s="135"/>
      <c r="I66" s="135"/>
      <c r="J66" s="135"/>
      <c r="K66" s="198">
        <v>32119</v>
      </c>
      <c r="L66" s="199"/>
      <c r="M66" s="199" t="s">
        <v>156</v>
      </c>
      <c r="N66" s="201">
        <f>N67</f>
        <v>440</v>
      </c>
      <c r="O66" s="201">
        <f>O67</f>
        <v>0</v>
      </c>
      <c r="P66" s="201">
        <f>P67</f>
        <v>440</v>
      </c>
      <c r="Q66" s="201">
        <f t="shared" ref="Q66:T66" si="68">Q67</f>
        <v>0</v>
      </c>
      <c r="R66" s="201">
        <f t="shared" si="68"/>
        <v>0</v>
      </c>
      <c r="S66" s="201">
        <f t="shared" si="68"/>
        <v>0</v>
      </c>
      <c r="T66" s="201">
        <f t="shared" si="68"/>
        <v>0</v>
      </c>
      <c r="U66" s="201">
        <f t="shared" ref="U66:AA66" si="69">U67</f>
        <v>0</v>
      </c>
      <c r="V66" s="201">
        <f t="shared" si="69"/>
        <v>0</v>
      </c>
      <c r="W66" s="201">
        <f t="shared" si="69"/>
        <v>114</v>
      </c>
      <c r="X66" s="201">
        <f t="shared" si="69"/>
        <v>300</v>
      </c>
      <c r="Y66" s="201">
        <f t="shared" si="69"/>
        <v>300</v>
      </c>
      <c r="Z66" s="247">
        <f t="shared" si="69"/>
        <v>0</v>
      </c>
      <c r="AA66" s="247">
        <f t="shared" si="69"/>
        <v>0</v>
      </c>
      <c r="AB66" s="226"/>
    </row>
    <row r="67" spans="1:28" s="118" customFormat="1" ht="20.25" customHeight="1" x14ac:dyDescent="0.25">
      <c r="A67" s="187"/>
      <c r="B67" s="187"/>
      <c r="C67" s="187"/>
      <c r="D67" s="204"/>
      <c r="E67" s="204"/>
      <c r="F67" s="205"/>
      <c r="G67" s="128"/>
      <c r="H67" s="135"/>
      <c r="I67" s="135"/>
      <c r="J67" s="135"/>
      <c r="K67" s="11"/>
      <c r="L67" s="175">
        <v>321190</v>
      </c>
      <c r="M67" s="177" t="s">
        <v>156</v>
      </c>
      <c r="N67" s="178">
        <f>+SUMIF('Programska klasifikacija'!$N:$N,$L67,'Programska klasifikacija'!Q:Q)</f>
        <v>440</v>
      </c>
      <c r="O67" s="178">
        <f>P67-N67</f>
        <v>0</v>
      </c>
      <c r="P67" s="178">
        <f>+SUMIF('Programska klasifikacija'!$N:$N,$L67,'Programska klasifikacija'!S:S)</f>
        <v>440</v>
      </c>
      <c r="Q67" s="178">
        <f>+SUMIF('Programska klasifikacija'!$N:$N,$L67,'Programska klasifikacija'!T:T)</f>
        <v>0</v>
      </c>
      <c r="R67" s="178">
        <f>+SUMIF('Programska klasifikacija'!$N:$N,$L67,'Programska klasifikacija'!U:U)</f>
        <v>0</v>
      </c>
      <c r="S67" s="178">
        <f>+SUMIF('Programska klasifikacija'!$N:$N,$L67,'Programska klasifikacija'!V:V)</f>
        <v>0</v>
      </c>
      <c r="T67" s="178">
        <f>+SUMIF('Programska klasifikacija'!$N:$N,$L67,'Programska klasifikacija'!W:W)</f>
        <v>0</v>
      </c>
      <c r="U67" s="178"/>
      <c r="V67" s="178"/>
      <c r="W67" s="178">
        <f>+SUMIF('Programska klasifikacija'!$N:$N,$L67,'Programska klasifikacija'!Z:Z)</f>
        <v>114</v>
      </c>
      <c r="X67" s="178">
        <f>+SUMIF('Programska klasifikacija'!$N:$N,$L67,'Programska klasifikacija'!AA:AA)</f>
        <v>300</v>
      </c>
      <c r="Y67" s="178">
        <f>+SUMIF('Programska klasifikacija'!$N:$N,$L67,'Programska klasifikacija'!AB:AB)</f>
        <v>300</v>
      </c>
      <c r="Z67" s="178">
        <f>+SUMIF('Programska klasifikacija'!$N:$N,$L67,'Programska klasifikacija'!AC:AC)</f>
        <v>0</v>
      </c>
      <c r="AA67" s="178">
        <f>+SUMIF('Programska klasifikacija'!$N:$N,$L67,'Programska klasifikacija'!AD:AD)</f>
        <v>0</v>
      </c>
      <c r="AB67" s="226"/>
    </row>
    <row r="68" spans="1:28" s="118" customFormat="1" ht="20.25" customHeight="1" x14ac:dyDescent="0.25">
      <c r="A68" s="187"/>
      <c r="B68" s="187"/>
      <c r="C68" s="187"/>
      <c r="D68" s="204"/>
      <c r="E68" s="204"/>
      <c r="F68" s="205"/>
      <c r="G68" s="128"/>
      <c r="H68" s="135"/>
      <c r="I68" s="135"/>
      <c r="J68" s="135">
        <v>3212</v>
      </c>
      <c r="K68" s="135"/>
      <c r="L68" s="136"/>
      <c r="M68" s="131" t="s">
        <v>157</v>
      </c>
      <c r="N68" s="137">
        <f>N69+N71</f>
        <v>54035</v>
      </c>
      <c r="O68" s="137">
        <f>O69+O71</f>
        <v>0</v>
      </c>
      <c r="P68" s="137">
        <f>P69+P71</f>
        <v>54035</v>
      </c>
      <c r="Q68" s="137">
        <f t="shared" ref="Q68:T68" si="70">Q69+Q71</f>
        <v>0</v>
      </c>
      <c r="R68" s="137">
        <f t="shared" si="70"/>
        <v>0</v>
      </c>
      <c r="S68" s="137">
        <f t="shared" si="70"/>
        <v>0</v>
      </c>
      <c r="T68" s="137">
        <f t="shared" si="70"/>
        <v>0</v>
      </c>
      <c r="U68" s="137">
        <f t="shared" ref="U68:W68" si="71">U69+U71</f>
        <v>0</v>
      </c>
      <c r="V68" s="137">
        <f t="shared" si="71"/>
        <v>0</v>
      </c>
      <c r="W68" s="137">
        <f t="shared" si="71"/>
        <v>39849.29</v>
      </c>
      <c r="X68" s="137">
        <f t="shared" ref="X68:AA68" si="72">X69+X71</f>
        <v>44530</v>
      </c>
      <c r="Y68" s="137">
        <f t="shared" si="72"/>
        <v>42900</v>
      </c>
      <c r="Z68" s="246">
        <f t="shared" si="72"/>
        <v>0</v>
      </c>
      <c r="AA68" s="246">
        <f t="shared" si="72"/>
        <v>0</v>
      </c>
      <c r="AB68" s="226"/>
    </row>
    <row r="69" spans="1:28" s="118" customFormat="1" ht="20.25" customHeight="1" x14ac:dyDescent="0.25">
      <c r="A69" s="187"/>
      <c r="B69" s="187"/>
      <c r="C69" s="187"/>
      <c r="D69" s="204"/>
      <c r="E69" s="204"/>
      <c r="F69" s="205"/>
      <c r="G69" s="128"/>
      <c r="H69" s="135"/>
      <c r="I69" s="135"/>
      <c r="J69" s="135"/>
      <c r="K69" s="198">
        <v>32121</v>
      </c>
      <c r="L69" s="199"/>
      <c r="M69" s="199" t="s">
        <v>158</v>
      </c>
      <c r="N69" s="201">
        <f>N70</f>
        <v>42035</v>
      </c>
      <c r="O69" s="201">
        <f t="shared" ref="O69:AA69" si="73">O70</f>
        <v>0</v>
      </c>
      <c r="P69" s="201">
        <f>P70</f>
        <v>42035</v>
      </c>
      <c r="Q69" s="201">
        <f t="shared" ref="Q69:T69" si="74">Q70</f>
        <v>0</v>
      </c>
      <c r="R69" s="201">
        <f t="shared" si="74"/>
        <v>0</v>
      </c>
      <c r="S69" s="201">
        <f t="shared" si="74"/>
        <v>0</v>
      </c>
      <c r="T69" s="201">
        <f t="shared" si="74"/>
        <v>0</v>
      </c>
      <c r="U69" s="201">
        <f t="shared" si="73"/>
        <v>0</v>
      </c>
      <c r="V69" s="201">
        <f t="shared" si="73"/>
        <v>0</v>
      </c>
      <c r="W69" s="201">
        <f t="shared" si="73"/>
        <v>31920</v>
      </c>
      <c r="X69" s="201">
        <f t="shared" si="73"/>
        <v>35530</v>
      </c>
      <c r="Y69" s="201">
        <f t="shared" si="73"/>
        <v>34900</v>
      </c>
      <c r="Z69" s="247">
        <f t="shared" si="73"/>
        <v>0</v>
      </c>
      <c r="AA69" s="247">
        <f t="shared" si="73"/>
        <v>0</v>
      </c>
      <c r="AB69" s="226"/>
    </row>
    <row r="70" spans="1:28" s="118" customFormat="1" ht="20.25" customHeight="1" x14ac:dyDescent="0.25">
      <c r="A70" s="187"/>
      <c r="B70" s="187"/>
      <c r="C70" s="187"/>
      <c r="D70" s="204"/>
      <c r="E70" s="204"/>
      <c r="F70" s="205"/>
      <c r="G70" s="128"/>
      <c r="H70" s="135"/>
      <c r="I70" s="135"/>
      <c r="J70" s="135"/>
      <c r="K70" s="11"/>
      <c r="L70" s="175">
        <v>321210</v>
      </c>
      <c r="M70" s="177" t="s">
        <v>158</v>
      </c>
      <c r="N70" s="178">
        <f>+SUMIF('Programska klasifikacija'!$N:$N,$L70,'Programska klasifikacija'!Q:Q)</f>
        <v>42035</v>
      </c>
      <c r="O70" s="178">
        <f>P70-N70</f>
        <v>0</v>
      </c>
      <c r="P70" s="178">
        <f>+SUMIF('Programska klasifikacija'!$N:$N,$L70,'Programska klasifikacija'!S:S)</f>
        <v>42035</v>
      </c>
      <c r="Q70" s="178">
        <f>+SUMIF('Programska klasifikacija'!$N:$N,$L70,'Programska klasifikacija'!T:T)</f>
        <v>0</v>
      </c>
      <c r="R70" s="178">
        <f>+SUMIF('Programska klasifikacija'!$N:$N,$L70,'Programska klasifikacija'!U:U)</f>
        <v>0</v>
      </c>
      <c r="S70" s="178">
        <f>+SUMIF('Programska klasifikacija'!$N:$N,$L70,'Programska klasifikacija'!V:V)</f>
        <v>0</v>
      </c>
      <c r="T70" s="178">
        <f>+SUMIF('Programska klasifikacija'!$N:$N,$L70,'Programska klasifikacija'!W:W)</f>
        <v>0</v>
      </c>
      <c r="U70" s="178"/>
      <c r="V70" s="178"/>
      <c r="W70" s="178">
        <f>+SUMIF('Programska klasifikacija'!$N:$N,$L70,'Programska klasifikacija'!Z:Z)</f>
        <v>31920</v>
      </c>
      <c r="X70" s="178">
        <f>+SUMIF('Programska klasifikacija'!$N:$N,$L70,'Programska klasifikacija'!AA:AA)</f>
        <v>35530</v>
      </c>
      <c r="Y70" s="178">
        <f>+SUMIF('Programska klasifikacija'!$N:$N,$L70,'Programska klasifikacija'!AB:AB)</f>
        <v>34900</v>
      </c>
      <c r="Z70" s="178">
        <f>+SUMIF('Programska klasifikacija'!$N:$N,$L70,'Programska klasifikacija'!AC:AC)</f>
        <v>0</v>
      </c>
      <c r="AA70" s="178">
        <f>+SUMIF('Programska klasifikacija'!$N:$N,$L70,'Programska klasifikacija'!AD:AD)</f>
        <v>0</v>
      </c>
      <c r="AB70" s="226"/>
    </row>
    <row r="71" spans="1:28" s="118" customFormat="1" ht="20.25" customHeight="1" x14ac:dyDescent="0.25">
      <c r="A71" s="187"/>
      <c r="B71" s="187"/>
      <c r="C71" s="187"/>
      <c r="D71" s="204"/>
      <c r="E71" s="204"/>
      <c r="F71" s="205"/>
      <c r="G71" s="128"/>
      <c r="H71" s="135"/>
      <c r="I71" s="135"/>
      <c r="J71" s="135"/>
      <c r="K71" s="198">
        <v>32123</v>
      </c>
      <c r="L71" s="199"/>
      <c r="M71" s="199" t="s">
        <v>159</v>
      </c>
      <c r="N71" s="201">
        <f>N72</f>
        <v>12000</v>
      </c>
      <c r="O71" s="201">
        <f>O72</f>
        <v>0</v>
      </c>
      <c r="P71" s="201">
        <f>P72</f>
        <v>12000</v>
      </c>
      <c r="Q71" s="201">
        <f t="shared" ref="Q71:T71" si="75">Q72</f>
        <v>0</v>
      </c>
      <c r="R71" s="201">
        <f t="shared" si="75"/>
        <v>0</v>
      </c>
      <c r="S71" s="201">
        <f t="shared" si="75"/>
        <v>0</v>
      </c>
      <c r="T71" s="201">
        <f t="shared" si="75"/>
        <v>0</v>
      </c>
      <c r="U71" s="201">
        <f t="shared" ref="U71:AA71" si="76">U72</f>
        <v>0</v>
      </c>
      <c r="V71" s="201">
        <f t="shared" si="76"/>
        <v>0</v>
      </c>
      <c r="W71" s="201">
        <f t="shared" si="76"/>
        <v>7929.29</v>
      </c>
      <c r="X71" s="201">
        <f t="shared" si="76"/>
        <v>9000</v>
      </c>
      <c r="Y71" s="201">
        <f t="shared" si="76"/>
        <v>8000</v>
      </c>
      <c r="Z71" s="247">
        <f t="shared" si="76"/>
        <v>0</v>
      </c>
      <c r="AA71" s="247">
        <f t="shared" si="76"/>
        <v>0</v>
      </c>
      <c r="AB71" s="226"/>
    </row>
    <row r="72" spans="1:28" s="118" customFormat="1" ht="20.25" customHeight="1" x14ac:dyDescent="0.25">
      <c r="A72" s="187"/>
      <c r="B72" s="187"/>
      <c r="C72" s="187"/>
      <c r="D72" s="204"/>
      <c r="E72" s="204"/>
      <c r="F72" s="205"/>
      <c r="G72" s="128"/>
      <c r="H72" s="135"/>
      <c r="I72" s="135"/>
      <c r="J72" s="135"/>
      <c r="K72" s="11"/>
      <c r="L72" s="175">
        <v>321230</v>
      </c>
      <c r="M72" s="177" t="s">
        <v>159</v>
      </c>
      <c r="N72" s="178">
        <f>+SUMIF('Programska klasifikacija'!$N:$N,$L72,'Programska klasifikacija'!Q:Q)</f>
        <v>12000</v>
      </c>
      <c r="O72" s="178">
        <f>P72-N72</f>
        <v>0</v>
      </c>
      <c r="P72" s="178">
        <f>+SUMIF('Programska klasifikacija'!$N:$N,$L72,'Programska klasifikacija'!S:S)</f>
        <v>12000</v>
      </c>
      <c r="Q72" s="178">
        <f>+SUMIF('Programska klasifikacija'!$N:$N,$L72,'Programska klasifikacija'!T:T)</f>
        <v>0</v>
      </c>
      <c r="R72" s="178">
        <f>+SUMIF('Programska klasifikacija'!$N:$N,$L72,'Programska klasifikacija'!U:U)</f>
        <v>0</v>
      </c>
      <c r="S72" s="178">
        <f>+SUMIF('Programska klasifikacija'!$N:$N,$L72,'Programska klasifikacija'!V:V)</f>
        <v>0</v>
      </c>
      <c r="T72" s="178">
        <f>+SUMIF('Programska klasifikacija'!$N:$N,$L72,'Programska klasifikacija'!W:W)</f>
        <v>0</v>
      </c>
      <c r="U72" s="178"/>
      <c r="V72" s="178"/>
      <c r="W72" s="178">
        <f>+SUMIF('Programska klasifikacija'!$N:$N,$L72,'Programska klasifikacija'!Z:Z)</f>
        <v>7929.29</v>
      </c>
      <c r="X72" s="178">
        <f>+SUMIF('Programska klasifikacija'!$N:$N,$L72,'Programska klasifikacija'!AA:AA)</f>
        <v>9000</v>
      </c>
      <c r="Y72" s="178">
        <f>+SUMIF('Programska klasifikacija'!$N:$N,$L72,'Programska klasifikacija'!AB:AB)</f>
        <v>8000</v>
      </c>
      <c r="Z72" s="178">
        <f>+SUMIF('Programska klasifikacija'!$N:$N,$L72,'Programska klasifikacija'!AC:AC)</f>
        <v>0</v>
      </c>
      <c r="AA72" s="178">
        <f>+SUMIF('Programska klasifikacija'!$N:$N,$L72,'Programska klasifikacija'!AD:AD)</f>
        <v>0</v>
      </c>
      <c r="AB72" s="226"/>
    </row>
    <row r="73" spans="1:28" s="118" customFormat="1" ht="20.25" customHeight="1" x14ac:dyDescent="0.25">
      <c r="A73" s="187"/>
      <c r="B73" s="187"/>
      <c r="C73" s="187"/>
      <c r="D73" s="204"/>
      <c r="E73" s="204"/>
      <c r="F73" s="205"/>
      <c r="G73" s="128"/>
      <c r="H73" s="135"/>
      <c r="I73" s="135"/>
      <c r="J73" s="135">
        <v>3213</v>
      </c>
      <c r="K73" s="135"/>
      <c r="L73" s="136"/>
      <c r="M73" s="131" t="s">
        <v>160</v>
      </c>
      <c r="N73" s="137">
        <f>N74+N77</f>
        <v>14800</v>
      </c>
      <c r="O73" s="137">
        <f>O74+O77</f>
        <v>0</v>
      </c>
      <c r="P73" s="137">
        <f>P74+P77</f>
        <v>14800</v>
      </c>
      <c r="Q73" s="137">
        <f t="shared" ref="Q73:T73" si="77">Q74+Q77</f>
        <v>0</v>
      </c>
      <c r="R73" s="137">
        <f t="shared" si="77"/>
        <v>0</v>
      </c>
      <c r="S73" s="137">
        <f t="shared" si="77"/>
        <v>0</v>
      </c>
      <c r="T73" s="137">
        <f t="shared" si="77"/>
        <v>0</v>
      </c>
      <c r="U73" s="137">
        <f t="shared" ref="U73:W73" si="78">U74+U77</f>
        <v>0</v>
      </c>
      <c r="V73" s="137">
        <f t="shared" si="78"/>
        <v>0</v>
      </c>
      <c r="W73" s="137">
        <f t="shared" si="78"/>
        <v>6362</v>
      </c>
      <c r="X73" s="137">
        <f t="shared" ref="X73:AA73" si="79">X74+X77</f>
        <v>12400</v>
      </c>
      <c r="Y73" s="137">
        <f t="shared" si="79"/>
        <v>11930</v>
      </c>
      <c r="Z73" s="246">
        <f t="shared" si="79"/>
        <v>0</v>
      </c>
      <c r="AA73" s="246">
        <f t="shared" si="79"/>
        <v>0</v>
      </c>
      <c r="AB73" s="226"/>
    </row>
    <row r="74" spans="1:28" s="118" customFormat="1" ht="20.25" customHeight="1" x14ac:dyDescent="0.25">
      <c r="A74" s="187"/>
      <c r="B74" s="187"/>
      <c r="C74" s="187"/>
      <c r="D74" s="204"/>
      <c r="E74" s="204"/>
      <c r="F74" s="205"/>
      <c r="G74" s="128"/>
      <c r="H74" s="135"/>
      <c r="I74" s="135"/>
      <c r="J74" s="135"/>
      <c r="K74" s="198">
        <v>32131</v>
      </c>
      <c r="L74" s="199"/>
      <c r="M74" s="199" t="s">
        <v>161</v>
      </c>
      <c r="N74" s="201">
        <f>N76+N75</f>
        <v>11800</v>
      </c>
      <c r="O74" s="201">
        <f>O76+O75</f>
        <v>0</v>
      </c>
      <c r="P74" s="201">
        <f>P76+P75</f>
        <v>11800</v>
      </c>
      <c r="Q74" s="201">
        <f t="shared" ref="Q74:T74" si="80">Q76+Q75</f>
        <v>0</v>
      </c>
      <c r="R74" s="201">
        <f t="shared" si="80"/>
        <v>0</v>
      </c>
      <c r="S74" s="201">
        <f t="shared" si="80"/>
        <v>0</v>
      </c>
      <c r="T74" s="201">
        <f t="shared" si="80"/>
        <v>0</v>
      </c>
      <c r="U74" s="201">
        <f t="shared" ref="U74:W74" si="81">U76+U75</f>
        <v>0</v>
      </c>
      <c r="V74" s="201">
        <f t="shared" si="81"/>
        <v>0</v>
      </c>
      <c r="W74" s="201">
        <f t="shared" si="81"/>
        <v>4181</v>
      </c>
      <c r="X74" s="201">
        <f t="shared" ref="X74:AA74" si="82">X76+X75</f>
        <v>8400</v>
      </c>
      <c r="Y74" s="201">
        <f t="shared" si="82"/>
        <v>7930</v>
      </c>
      <c r="Z74" s="247">
        <f t="shared" si="82"/>
        <v>0</v>
      </c>
      <c r="AA74" s="247">
        <f t="shared" si="82"/>
        <v>0</v>
      </c>
      <c r="AB74" s="226"/>
    </row>
    <row r="75" spans="1:28" s="118" customFormat="1" ht="20.25" customHeight="1" x14ac:dyDescent="0.25">
      <c r="A75" s="187"/>
      <c r="B75" s="187"/>
      <c r="C75" s="187"/>
      <c r="D75" s="204"/>
      <c r="E75" s="204"/>
      <c r="F75" s="205"/>
      <c r="G75" s="128"/>
      <c r="H75" s="135"/>
      <c r="I75" s="135"/>
      <c r="J75" s="135"/>
      <c r="K75" s="11"/>
      <c r="L75" s="175">
        <v>321310</v>
      </c>
      <c r="M75" s="177" t="s">
        <v>162</v>
      </c>
      <c r="N75" s="178">
        <f>+SUMIF('Programska klasifikacija'!$N:$N,$L75,'Programska klasifikacija'!Q:Q)</f>
        <v>11800</v>
      </c>
      <c r="O75" s="178">
        <f>P75-N75</f>
        <v>0</v>
      </c>
      <c r="P75" s="178">
        <f>+SUMIF('Programska klasifikacija'!$N:$N,$L75,'Programska klasifikacija'!S:S)</f>
        <v>11800</v>
      </c>
      <c r="Q75" s="178">
        <f>+SUMIF('Programska klasifikacija'!$N:$N,$L75,'Programska klasifikacija'!T:T)</f>
        <v>0</v>
      </c>
      <c r="R75" s="178">
        <f>+SUMIF('Programska klasifikacija'!$N:$N,$L75,'Programska klasifikacija'!U:U)</f>
        <v>0</v>
      </c>
      <c r="S75" s="178">
        <f>+SUMIF('Programska klasifikacija'!$N:$N,$L75,'Programska klasifikacija'!V:V)</f>
        <v>0</v>
      </c>
      <c r="T75" s="178">
        <f>+SUMIF('Programska klasifikacija'!$N:$N,$L75,'Programska klasifikacija'!W:W)</f>
        <v>0</v>
      </c>
      <c r="U75" s="178"/>
      <c r="V75" s="178"/>
      <c r="W75" s="178">
        <f>+SUMIF('Programska klasifikacija'!$N:$N,$L75,'Programska klasifikacija'!Z:Z)</f>
        <v>4181</v>
      </c>
      <c r="X75" s="178">
        <f>+SUMIF('Programska klasifikacija'!$N:$N,$L75,'Programska klasifikacija'!AA:AA)</f>
        <v>8400</v>
      </c>
      <c r="Y75" s="178">
        <f>+SUMIF('Programska klasifikacija'!$N:$N,$L75,'Programska klasifikacija'!AB:AB)</f>
        <v>7930</v>
      </c>
      <c r="Z75" s="178">
        <f>+SUMIF('Programska klasifikacija'!$N:$N,$L75,'Programska klasifikacija'!AC:AC)</f>
        <v>0</v>
      </c>
      <c r="AA75" s="178">
        <f>+SUMIF('Programska klasifikacija'!$N:$N,$L75,'Programska klasifikacija'!AD:AD)</f>
        <v>0</v>
      </c>
      <c r="AB75" s="226"/>
    </row>
    <row r="76" spans="1:28" s="118" customFormat="1" ht="20.25" customHeight="1" x14ac:dyDescent="0.25">
      <c r="A76" s="187"/>
      <c r="B76" s="187"/>
      <c r="C76" s="187"/>
      <c r="D76" s="204"/>
      <c r="E76" s="204"/>
      <c r="F76" s="205"/>
      <c r="G76" s="128"/>
      <c r="H76" s="135"/>
      <c r="I76" s="135"/>
      <c r="J76" s="135"/>
      <c r="K76" s="11"/>
      <c r="L76" s="175">
        <v>321311</v>
      </c>
      <c r="M76" s="177" t="s">
        <v>163</v>
      </c>
      <c r="N76" s="178">
        <f>+SUMIF('Programska klasifikacija'!$N:$N,$L76,'Programska klasifikacija'!Q:Q)</f>
        <v>0</v>
      </c>
      <c r="O76" s="178">
        <f>P76-N76</f>
        <v>0</v>
      </c>
      <c r="P76" s="178">
        <f>+SUMIF('Programska klasifikacija'!$N:$N,$L76,'Programska klasifikacija'!S:S)</f>
        <v>0</v>
      </c>
      <c r="Q76" s="178">
        <f>+SUMIF('Programska klasifikacija'!$N:$N,$L76,'Programska klasifikacija'!T:T)</f>
        <v>0</v>
      </c>
      <c r="R76" s="178">
        <f>+SUMIF('Programska klasifikacija'!$N:$N,$L76,'Programska klasifikacija'!U:U)</f>
        <v>0</v>
      </c>
      <c r="S76" s="178">
        <f>+SUMIF('Programska klasifikacija'!$N:$N,$L76,'Programska klasifikacija'!V:V)</f>
        <v>0</v>
      </c>
      <c r="T76" s="178">
        <f>+SUMIF('Programska klasifikacija'!$N:$N,$L76,'Programska klasifikacija'!W:W)</f>
        <v>0</v>
      </c>
      <c r="U76" s="178"/>
      <c r="V76" s="178"/>
      <c r="W76" s="178">
        <f>+SUMIF('Programska klasifikacija'!$N:$N,$L76,'Programska klasifikacija'!Z:Z)</f>
        <v>0</v>
      </c>
      <c r="X76" s="178">
        <f>+SUMIF('Programska klasifikacija'!$N:$N,$L76,'Programska klasifikacija'!AA:AA)</f>
        <v>0</v>
      </c>
      <c r="Y76" s="178">
        <f>+SUMIF('Programska klasifikacija'!$N:$N,$L76,'Programska klasifikacija'!AB:AB)</f>
        <v>0</v>
      </c>
      <c r="Z76" s="178">
        <f>+SUMIF('Programska klasifikacija'!$N:$N,$L76,'Programska klasifikacija'!AC:AC)</f>
        <v>0</v>
      </c>
      <c r="AA76" s="178">
        <f>+SUMIF('Programska klasifikacija'!$N:$N,$L76,'Programska klasifikacija'!AD:AD)</f>
        <v>0</v>
      </c>
      <c r="AB76" s="226"/>
    </row>
    <row r="77" spans="1:28" s="118" customFormat="1" ht="20.25" customHeight="1" x14ac:dyDescent="0.25">
      <c r="A77" s="187"/>
      <c r="B77" s="187"/>
      <c r="C77" s="187"/>
      <c r="D77" s="204"/>
      <c r="E77" s="204"/>
      <c r="F77" s="205"/>
      <c r="G77" s="128"/>
      <c r="H77" s="135"/>
      <c r="I77" s="135"/>
      <c r="J77" s="135"/>
      <c r="K77" s="198">
        <v>32132</v>
      </c>
      <c r="L77" s="199"/>
      <c r="M77" s="199" t="s">
        <v>164</v>
      </c>
      <c r="N77" s="201">
        <f>N78</f>
        <v>3000</v>
      </c>
      <c r="O77" s="201">
        <f>O78</f>
        <v>0</v>
      </c>
      <c r="P77" s="201">
        <f>P78</f>
        <v>3000</v>
      </c>
      <c r="Q77" s="201">
        <f t="shared" ref="Q77:T77" si="83">Q78</f>
        <v>0</v>
      </c>
      <c r="R77" s="201">
        <f t="shared" si="83"/>
        <v>0</v>
      </c>
      <c r="S77" s="201">
        <f t="shared" si="83"/>
        <v>0</v>
      </c>
      <c r="T77" s="201">
        <f t="shared" si="83"/>
        <v>0</v>
      </c>
      <c r="U77" s="201">
        <f t="shared" ref="U77:AA77" si="84">U78</f>
        <v>0</v>
      </c>
      <c r="V77" s="201">
        <f t="shared" si="84"/>
        <v>0</v>
      </c>
      <c r="W77" s="201">
        <f t="shared" si="84"/>
        <v>2181</v>
      </c>
      <c r="X77" s="201">
        <f t="shared" si="84"/>
        <v>4000</v>
      </c>
      <c r="Y77" s="201">
        <f t="shared" si="84"/>
        <v>4000</v>
      </c>
      <c r="Z77" s="247">
        <f t="shared" si="84"/>
        <v>0</v>
      </c>
      <c r="AA77" s="247">
        <f t="shared" si="84"/>
        <v>0</v>
      </c>
      <c r="AB77" s="226"/>
    </row>
    <row r="78" spans="1:28" s="118" customFormat="1" ht="20.25" customHeight="1" x14ac:dyDescent="0.25">
      <c r="A78" s="187"/>
      <c r="B78" s="187"/>
      <c r="C78" s="187"/>
      <c r="D78" s="204"/>
      <c r="E78" s="204"/>
      <c r="F78" s="205"/>
      <c r="G78" s="128"/>
      <c r="H78" s="135"/>
      <c r="I78" s="135"/>
      <c r="J78" s="135"/>
      <c r="K78" s="11"/>
      <c r="L78" s="175">
        <v>321320</v>
      </c>
      <c r="M78" s="177" t="s">
        <v>164</v>
      </c>
      <c r="N78" s="178">
        <f>+SUMIF('Programska klasifikacija'!$N:$N,$L78,'Programska klasifikacija'!Q:Q)</f>
        <v>3000</v>
      </c>
      <c r="O78" s="178">
        <f>P78-N78</f>
        <v>0</v>
      </c>
      <c r="P78" s="178">
        <f>+SUMIF('Programska klasifikacija'!$N:$N,$L78,'Programska klasifikacija'!S:S)</f>
        <v>3000</v>
      </c>
      <c r="Q78" s="178">
        <f>+SUMIF('Programska klasifikacija'!$N:$N,$L78,'Programska klasifikacija'!T:T)</f>
        <v>0</v>
      </c>
      <c r="R78" s="178">
        <f>+SUMIF('Programska klasifikacija'!$N:$N,$L78,'Programska klasifikacija'!U:U)</f>
        <v>0</v>
      </c>
      <c r="S78" s="178">
        <f>+SUMIF('Programska klasifikacija'!$N:$N,$L78,'Programska klasifikacija'!V:V)</f>
        <v>0</v>
      </c>
      <c r="T78" s="178">
        <f>+SUMIF('Programska klasifikacija'!$N:$N,$L78,'Programska klasifikacija'!W:W)</f>
        <v>0</v>
      </c>
      <c r="U78" s="178"/>
      <c r="V78" s="178"/>
      <c r="W78" s="178">
        <f>+SUMIF('Programska klasifikacija'!$N:$N,$L78,'Programska klasifikacija'!Z:Z)</f>
        <v>2181</v>
      </c>
      <c r="X78" s="178">
        <f>+SUMIF('Programska klasifikacija'!$N:$N,$L78,'Programska klasifikacija'!AA:AA)</f>
        <v>4000</v>
      </c>
      <c r="Y78" s="178">
        <f>+SUMIF('Programska klasifikacija'!$N:$N,$L78,'Programska klasifikacija'!AB:AB)</f>
        <v>4000</v>
      </c>
      <c r="Z78" s="178">
        <f>+SUMIF('Programska klasifikacija'!$N:$N,$L78,'Programska klasifikacija'!AC:AC)</f>
        <v>0</v>
      </c>
      <c r="AA78" s="178">
        <f>+SUMIF('Programska klasifikacija'!$N:$N,$L78,'Programska klasifikacija'!AD:AD)</f>
        <v>0</v>
      </c>
      <c r="AB78" s="226"/>
    </row>
    <row r="79" spans="1:28" s="218" customFormat="1" ht="20.25" customHeight="1" x14ac:dyDescent="0.25">
      <c r="A79" s="192"/>
      <c r="B79" s="192"/>
      <c r="C79" s="192"/>
      <c r="D79" s="211"/>
      <c r="E79" s="211"/>
      <c r="F79" s="212"/>
      <c r="G79" s="213"/>
      <c r="H79" s="214"/>
      <c r="I79" s="214">
        <v>322</v>
      </c>
      <c r="J79" s="214"/>
      <c r="K79" s="214"/>
      <c r="L79" s="215"/>
      <c r="M79" s="216" t="s">
        <v>165</v>
      </c>
      <c r="N79" s="217">
        <f>N80+N92+N97+N105+N108+N113</f>
        <v>738110</v>
      </c>
      <c r="O79" s="217">
        <f t="shared" ref="O79:W79" si="85">O80+O92+O97+O105+O108+O113</f>
        <v>-42140</v>
      </c>
      <c r="P79" s="217">
        <f>P80+P92+P97+P105+P108+P113</f>
        <v>695970</v>
      </c>
      <c r="Q79" s="217">
        <f t="shared" ref="Q79:T79" si="86">Q80+Q92+Q97+Q105+Q108+Q113</f>
        <v>0</v>
      </c>
      <c r="R79" s="217">
        <f t="shared" si="86"/>
        <v>0</v>
      </c>
      <c r="S79" s="217">
        <f t="shared" si="86"/>
        <v>0</v>
      </c>
      <c r="T79" s="217">
        <f t="shared" si="86"/>
        <v>0</v>
      </c>
      <c r="U79" s="217">
        <f t="shared" si="85"/>
        <v>0</v>
      </c>
      <c r="V79" s="217">
        <f t="shared" si="85"/>
        <v>0</v>
      </c>
      <c r="W79" s="217">
        <f t="shared" si="85"/>
        <v>329689</v>
      </c>
      <c r="X79" s="217">
        <f t="shared" ref="X79:AA79" si="87">X80+X92+X97+X105+X108+X113</f>
        <v>477502</v>
      </c>
      <c r="Y79" s="217">
        <f t="shared" si="87"/>
        <v>481535</v>
      </c>
      <c r="Z79" s="245">
        <f t="shared" si="87"/>
        <v>0</v>
      </c>
      <c r="AA79" s="245">
        <f t="shared" si="87"/>
        <v>0</v>
      </c>
      <c r="AB79" s="226"/>
    </row>
    <row r="80" spans="1:28" s="118" customFormat="1" ht="20.25" customHeight="1" x14ac:dyDescent="0.25">
      <c r="A80" s="187"/>
      <c r="B80" s="187"/>
      <c r="C80" s="187"/>
      <c r="D80" s="204"/>
      <c r="E80" s="204"/>
      <c r="F80" s="205"/>
      <c r="G80" s="128"/>
      <c r="H80" s="135"/>
      <c r="I80" s="135"/>
      <c r="J80" s="135">
        <v>3221</v>
      </c>
      <c r="K80" s="135"/>
      <c r="L80" s="136"/>
      <c r="M80" s="131" t="s">
        <v>368</v>
      </c>
      <c r="N80" s="137">
        <f>N81+N84+N86+N88+N90</f>
        <v>33240</v>
      </c>
      <c r="O80" s="137">
        <f>O81+O84+O86+O88+O90</f>
        <v>0</v>
      </c>
      <c r="P80" s="137">
        <f>P81+P84+P86+P88+P90</f>
        <v>33240</v>
      </c>
      <c r="Q80" s="137">
        <f t="shared" ref="Q80:T80" si="88">Q81+Q84+Q86+Q88+Q90</f>
        <v>0</v>
      </c>
      <c r="R80" s="137">
        <f t="shared" si="88"/>
        <v>0</v>
      </c>
      <c r="S80" s="137">
        <f t="shared" si="88"/>
        <v>0</v>
      </c>
      <c r="T80" s="137">
        <f t="shared" si="88"/>
        <v>0</v>
      </c>
      <c r="U80" s="137">
        <f t="shared" ref="U80:W80" si="89">U81+U84+U86+U88+U90</f>
        <v>0</v>
      </c>
      <c r="V80" s="137">
        <f t="shared" si="89"/>
        <v>0</v>
      </c>
      <c r="W80" s="137">
        <f t="shared" si="89"/>
        <v>18465</v>
      </c>
      <c r="X80" s="137">
        <f t="shared" ref="X80:AA80" si="90">X81+X84+X86+X88+X90</f>
        <v>33460</v>
      </c>
      <c r="Y80" s="137">
        <f t="shared" si="90"/>
        <v>33520</v>
      </c>
      <c r="Z80" s="246">
        <f t="shared" si="90"/>
        <v>0</v>
      </c>
      <c r="AA80" s="246">
        <f t="shared" si="90"/>
        <v>0</v>
      </c>
      <c r="AB80" s="226"/>
    </row>
    <row r="81" spans="1:28" s="118" customFormat="1" ht="20.25" customHeight="1" x14ac:dyDescent="0.25">
      <c r="A81" s="187"/>
      <c r="B81" s="187"/>
      <c r="C81" s="187"/>
      <c r="D81" s="204"/>
      <c r="E81" s="204"/>
      <c r="F81" s="205"/>
      <c r="G81" s="128"/>
      <c r="H81" s="135"/>
      <c r="I81" s="135"/>
      <c r="J81" s="135"/>
      <c r="K81" s="198">
        <v>32211</v>
      </c>
      <c r="L81" s="199"/>
      <c r="M81" s="199" t="s">
        <v>307</v>
      </c>
      <c r="N81" s="201">
        <f>N82+N83</f>
        <v>16810</v>
      </c>
      <c r="O81" s="201">
        <f>O82+O83</f>
        <v>0</v>
      </c>
      <c r="P81" s="201">
        <f>P82+P83</f>
        <v>16810</v>
      </c>
      <c r="Q81" s="201">
        <f t="shared" ref="Q81:T81" si="91">Q82+Q83</f>
        <v>0</v>
      </c>
      <c r="R81" s="201">
        <f t="shared" si="91"/>
        <v>0</v>
      </c>
      <c r="S81" s="201">
        <f t="shared" si="91"/>
        <v>0</v>
      </c>
      <c r="T81" s="201">
        <f t="shared" si="91"/>
        <v>0</v>
      </c>
      <c r="U81" s="201">
        <f t="shared" ref="U81:W81" si="92">U82+U83</f>
        <v>0</v>
      </c>
      <c r="V81" s="201">
        <f t="shared" si="92"/>
        <v>0</v>
      </c>
      <c r="W81" s="201">
        <f t="shared" si="92"/>
        <v>9644</v>
      </c>
      <c r="X81" s="201">
        <f t="shared" ref="X81:AA81" si="93">X82+X83</f>
        <v>14530</v>
      </c>
      <c r="Y81" s="201">
        <f t="shared" si="93"/>
        <v>14760</v>
      </c>
      <c r="Z81" s="247">
        <f t="shared" si="93"/>
        <v>0</v>
      </c>
      <c r="AA81" s="247">
        <f t="shared" si="93"/>
        <v>0</v>
      </c>
      <c r="AB81" s="226"/>
    </row>
    <row r="82" spans="1:28" s="118" customFormat="1" ht="20.25" customHeight="1" x14ac:dyDescent="0.25">
      <c r="A82" s="187"/>
      <c r="B82" s="187"/>
      <c r="C82" s="187"/>
      <c r="D82" s="204"/>
      <c r="E82" s="204"/>
      <c r="F82" s="205"/>
      <c r="G82" s="128"/>
      <c r="H82" s="135"/>
      <c r="I82" s="135"/>
      <c r="J82" s="135"/>
      <c r="K82" s="11"/>
      <c r="L82" s="175">
        <v>322110</v>
      </c>
      <c r="M82" s="177" t="s">
        <v>307</v>
      </c>
      <c r="N82" s="178">
        <f>+SUMIF('Programska klasifikacija'!$N:$N,$L82,'Programska klasifikacija'!Q:Q)</f>
        <v>9960</v>
      </c>
      <c r="O82" s="178">
        <f>P82-N82</f>
        <v>0</v>
      </c>
      <c r="P82" s="178">
        <f>+SUMIF('Programska klasifikacija'!$N:$N,$L82,'Programska klasifikacija'!S:S)</f>
        <v>9960</v>
      </c>
      <c r="Q82" s="178">
        <f>+SUMIF('Programska klasifikacija'!$N:$N,$L82,'Programska klasifikacija'!T:T)</f>
        <v>0</v>
      </c>
      <c r="R82" s="178">
        <f>+SUMIF('Programska klasifikacija'!$N:$N,$L82,'Programska klasifikacija'!U:U)</f>
        <v>0</v>
      </c>
      <c r="S82" s="178">
        <f>+SUMIF('Programska klasifikacija'!$N:$N,$L82,'Programska klasifikacija'!V:V)</f>
        <v>0</v>
      </c>
      <c r="T82" s="178">
        <f>+SUMIF('Programska klasifikacija'!$N:$N,$L82,'Programska klasifikacija'!W:W)</f>
        <v>0</v>
      </c>
      <c r="U82" s="178"/>
      <c r="V82" s="178"/>
      <c r="W82" s="178">
        <f>+SUMIF('Programska klasifikacija'!$N:$N,$L82,'Programska klasifikacija'!Z:Z)</f>
        <v>6314</v>
      </c>
      <c r="X82" s="178">
        <f>+SUMIF('Programska klasifikacija'!$N:$N,$L82,'Programska klasifikacija'!AA:AA)</f>
        <v>10440</v>
      </c>
      <c r="Y82" s="178">
        <f>+SUMIF('Programska klasifikacija'!$N:$N,$L82,'Programska klasifikacija'!AB:AB)</f>
        <v>8520</v>
      </c>
      <c r="Z82" s="178">
        <f>+SUMIF('Programska klasifikacija'!$N:$N,$L82,'Programska klasifikacija'!AC:AC)</f>
        <v>0</v>
      </c>
      <c r="AA82" s="178">
        <f>+SUMIF('Programska klasifikacija'!$N:$N,$L82,'Programska klasifikacija'!AD:AD)</f>
        <v>0</v>
      </c>
      <c r="AB82" s="226"/>
    </row>
    <row r="83" spans="1:28" s="118" customFormat="1" ht="20.25" customHeight="1" x14ac:dyDescent="0.25">
      <c r="A83" s="187"/>
      <c r="B83" s="187"/>
      <c r="C83" s="187"/>
      <c r="D83" s="204"/>
      <c r="E83" s="204"/>
      <c r="F83" s="205"/>
      <c r="G83" s="128"/>
      <c r="H83" s="135"/>
      <c r="I83" s="135"/>
      <c r="J83" s="135"/>
      <c r="K83" s="11"/>
      <c r="L83" s="175">
        <v>322111</v>
      </c>
      <c r="M83" s="177" t="s">
        <v>169</v>
      </c>
      <c r="N83" s="178">
        <f>+SUMIF('Programska klasifikacija'!$N:$N,$L83,'Programska klasifikacija'!Q:Q)</f>
        <v>6850</v>
      </c>
      <c r="O83" s="178">
        <f>P83-N83</f>
        <v>0</v>
      </c>
      <c r="P83" s="178">
        <f>+SUMIF('Programska klasifikacija'!$N:$N,$L83,'Programska klasifikacija'!S:S)</f>
        <v>6850</v>
      </c>
      <c r="Q83" s="178">
        <f>+SUMIF('Programska klasifikacija'!$N:$N,$L83,'Programska klasifikacija'!T:T)</f>
        <v>0</v>
      </c>
      <c r="R83" s="178">
        <f>+SUMIF('Programska klasifikacija'!$N:$N,$L83,'Programska klasifikacija'!U:U)</f>
        <v>0</v>
      </c>
      <c r="S83" s="178">
        <f>+SUMIF('Programska klasifikacija'!$N:$N,$L83,'Programska klasifikacija'!V:V)</f>
        <v>0</v>
      </c>
      <c r="T83" s="178">
        <f>+SUMIF('Programska klasifikacija'!$N:$N,$L83,'Programska klasifikacija'!W:W)</f>
        <v>0</v>
      </c>
      <c r="U83" s="178"/>
      <c r="V83" s="178"/>
      <c r="W83" s="178">
        <f>+SUMIF('Programska klasifikacija'!$N:$N,$L83,'Programska klasifikacija'!Z:Z)</f>
        <v>3330</v>
      </c>
      <c r="X83" s="178">
        <f>+SUMIF('Programska klasifikacija'!$N:$N,$L83,'Programska klasifikacija'!AA:AA)</f>
        <v>4090</v>
      </c>
      <c r="Y83" s="178">
        <f>+SUMIF('Programska klasifikacija'!$N:$N,$L83,'Programska klasifikacija'!AB:AB)</f>
        <v>6240</v>
      </c>
      <c r="Z83" s="178">
        <f>+SUMIF('Programska klasifikacija'!$N:$N,$L83,'Programska klasifikacija'!AC:AC)</f>
        <v>0</v>
      </c>
      <c r="AA83" s="178">
        <f>+SUMIF('Programska klasifikacija'!$N:$N,$L83,'Programska klasifikacija'!AD:AD)</f>
        <v>0</v>
      </c>
      <c r="AB83" s="226"/>
    </row>
    <row r="84" spans="1:28" s="118" customFormat="1" ht="20.25" customHeight="1" x14ac:dyDescent="0.25">
      <c r="A84" s="187"/>
      <c r="B84" s="187"/>
      <c r="C84" s="187"/>
      <c r="D84" s="204"/>
      <c r="E84" s="204"/>
      <c r="F84" s="205"/>
      <c r="G84" s="128"/>
      <c r="H84" s="135"/>
      <c r="I84" s="135"/>
      <c r="J84" s="135"/>
      <c r="K84" s="198">
        <v>32212</v>
      </c>
      <c r="L84" s="199"/>
      <c r="M84" s="199" t="s">
        <v>174</v>
      </c>
      <c r="N84" s="201">
        <f>N85</f>
        <v>1870</v>
      </c>
      <c r="O84" s="201">
        <f>O85</f>
        <v>-500</v>
      </c>
      <c r="P84" s="201">
        <f>P85</f>
        <v>1370</v>
      </c>
      <c r="Q84" s="201">
        <f t="shared" ref="Q84:T84" si="94">Q85</f>
        <v>0</v>
      </c>
      <c r="R84" s="201">
        <f t="shared" si="94"/>
        <v>0</v>
      </c>
      <c r="S84" s="201">
        <f t="shared" si="94"/>
        <v>0</v>
      </c>
      <c r="T84" s="201">
        <f t="shared" si="94"/>
        <v>0</v>
      </c>
      <c r="U84" s="201">
        <f t="shared" ref="U84:AA84" si="95">U85</f>
        <v>0</v>
      </c>
      <c r="V84" s="201">
        <f t="shared" si="95"/>
        <v>0</v>
      </c>
      <c r="W84" s="201">
        <f t="shared" si="95"/>
        <v>0</v>
      </c>
      <c r="X84" s="201">
        <f t="shared" si="95"/>
        <v>1870</v>
      </c>
      <c r="Y84" s="201">
        <f t="shared" si="95"/>
        <v>2000</v>
      </c>
      <c r="Z84" s="247">
        <f t="shared" si="95"/>
        <v>0</v>
      </c>
      <c r="AA84" s="247">
        <f t="shared" si="95"/>
        <v>0</v>
      </c>
      <c r="AB84" s="226"/>
    </row>
    <row r="85" spans="1:28" s="118" customFormat="1" ht="20.25" customHeight="1" x14ac:dyDescent="0.25">
      <c r="A85" s="187"/>
      <c r="B85" s="187"/>
      <c r="C85" s="187"/>
      <c r="D85" s="204"/>
      <c r="E85" s="204"/>
      <c r="F85" s="205"/>
      <c r="G85" s="128"/>
      <c r="H85" s="135"/>
      <c r="I85" s="135"/>
      <c r="J85" s="135"/>
      <c r="K85" s="11"/>
      <c r="L85" s="175">
        <v>322120</v>
      </c>
      <c r="M85" s="177" t="s">
        <v>174</v>
      </c>
      <c r="N85" s="178">
        <f>+SUMIF('Programska klasifikacija'!$N:$N,$L85,'Programska klasifikacija'!Q:Q)</f>
        <v>1870</v>
      </c>
      <c r="O85" s="178">
        <f>P85-N85</f>
        <v>-500</v>
      </c>
      <c r="P85" s="178">
        <f>+SUMIF('Programska klasifikacija'!$N:$N,$L85,'Programska klasifikacija'!S:S)</f>
        <v>1370</v>
      </c>
      <c r="Q85" s="178">
        <f>+SUMIF('Programska klasifikacija'!$N:$N,$L85,'Programska klasifikacija'!T:T)</f>
        <v>0</v>
      </c>
      <c r="R85" s="178">
        <f>+SUMIF('Programska klasifikacija'!$N:$N,$L85,'Programska klasifikacija'!U:U)</f>
        <v>0</v>
      </c>
      <c r="S85" s="178">
        <f>+SUMIF('Programska klasifikacija'!$N:$N,$L85,'Programska klasifikacija'!V:V)</f>
        <v>0</v>
      </c>
      <c r="T85" s="178">
        <f>+SUMIF('Programska klasifikacija'!$N:$N,$L85,'Programska klasifikacija'!W:W)</f>
        <v>0</v>
      </c>
      <c r="U85" s="178"/>
      <c r="V85" s="178"/>
      <c r="W85" s="178">
        <f>+SUMIF('Programska klasifikacija'!$N:$N,$L85,'Programska klasifikacija'!Z:Z)</f>
        <v>0</v>
      </c>
      <c r="X85" s="178">
        <f>+SUMIF('Programska klasifikacija'!$N:$N,$L85,'Programska klasifikacija'!AA:AA)</f>
        <v>1870</v>
      </c>
      <c r="Y85" s="178">
        <f>+SUMIF('Programska klasifikacija'!$N:$N,$L85,'Programska klasifikacija'!AB:AB)</f>
        <v>2000</v>
      </c>
      <c r="Z85" s="178">
        <f>+SUMIF('Programska klasifikacija'!$N:$N,$L85,'Programska klasifikacija'!AC:AC)</f>
        <v>0</v>
      </c>
      <c r="AA85" s="178">
        <f>+SUMIF('Programska klasifikacija'!$N:$N,$L85,'Programska klasifikacija'!AD:AD)</f>
        <v>0</v>
      </c>
      <c r="AB85" s="226"/>
    </row>
    <row r="86" spans="1:28" s="118" customFormat="1" ht="20.25" customHeight="1" x14ac:dyDescent="0.25">
      <c r="A86" s="187"/>
      <c r="B86" s="187"/>
      <c r="C86" s="187"/>
      <c r="D86" s="204"/>
      <c r="E86" s="204"/>
      <c r="F86" s="205"/>
      <c r="G86" s="128"/>
      <c r="H86" s="135"/>
      <c r="I86" s="135"/>
      <c r="J86" s="135"/>
      <c r="K86" s="198">
        <v>32214</v>
      </c>
      <c r="L86" s="199"/>
      <c r="M86" s="199" t="s">
        <v>175</v>
      </c>
      <c r="N86" s="201">
        <f>N87</f>
        <v>3330</v>
      </c>
      <c r="O86" s="201">
        <f>O87</f>
        <v>500</v>
      </c>
      <c r="P86" s="201">
        <f>P87</f>
        <v>3830</v>
      </c>
      <c r="Q86" s="201">
        <f t="shared" ref="Q86:T86" si="96">Q87</f>
        <v>0</v>
      </c>
      <c r="R86" s="201">
        <f t="shared" si="96"/>
        <v>0</v>
      </c>
      <c r="S86" s="201">
        <f t="shared" si="96"/>
        <v>0</v>
      </c>
      <c r="T86" s="201">
        <f t="shared" si="96"/>
        <v>0</v>
      </c>
      <c r="U86" s="201">
        <f t="shared" ref="U86:AA86" si="97">U87</f>
        <v>0</v>
      </c>
      <c r="V86" s="201">
        <f t="shared" si="97"/>
        <v>0</v>
      </c>
      <c r="W86" s="201">
        <f t="shared" si="97"/>
        <v>2672</v>
      </c>
      <c r="X86" s="201">
        <f t="shared" si="97"/>
        <v>4830</v>
      </c>
      <c r="Y86" s="201">
        <f t="shared" si="97"/>
        <v>4830</v>
      </c>
      <c r="Z86" s="247">
        <f t="shared" si="97"/>
        <v>0</v>
      </c>
      <c r="AA86" s="247">
        <f t="shared" si="97"/>
        <v>0</v>
      </c>
      <c r="AB86" s="226"/>
    </row>
    <row r="87" spans="1:28" s="118" customFormat="1" ht="20.25" customHeight="1" x14ac:dyDescent="0.25">
      <c r="A87" s="187"/>
      <c r="B87" s="187"/>
      <c r="C87" s="187"/>
      <c r="D87" s="204"/>
      <c r="E87" s="204"/>
      <c r="F87" s="205"/>
      <c r="G87" s="128"/>
      <c r="H87" s="135"/>
      <c r="I87" s="135"/>
      <c r="J87" s="135"/>
      <c r="K87" s="11"/>
      <c r="L87" s="175">
        <v>322140</v>
      </c>
      <c r="M87" s="177" t="s">
        <v>175</v>
      </c>
      <c r="N87" s="178">
        <f>+SUMIF('Programska klasifikacija'!$N:$N,$L87,'Programska klasifikacija'!Q:Q)</f>
        <v>3330</v>
      </c>
      <c r="O87" s="178">
        <f>P87-N87</f>
        <v>500</v>
      </c>
      <c r="P87" s="178">
        <f>+SUMIF('Programska klasifikacija'!$N:$N,$L87,'Programska klasifikacija'!S:S)</f>
        <v>3830</v>
      </c>
      <c r="Q87" s="178">
        <f>+SUMIF('Programska klasifikacija'!$N:$N,$L87,'Programska klasifikacija'!T:T)</f>
        <v>0</v>
      </c>
      <c r="R87" s="178">
        <f>+SUMIF('Programska klasifikacija'!$N:$N,$L87,'Programska klasifikacija'!U:U)</f>
        <v>0</v>
      </c>
      <c r="S87" s="178">
        <f>+SUMIF('Programska klasifikacija'!$N:$N,$L87,'Programska klasifikacija'!V:V)</f>
        <v>0</v>
      </c>
      <c r="T87" s="178">
        <f>+SUMIF('Programska klasifikacija'!$N:$N,$L87,'Programska klasifikacija'!W:W)</f>
        <v>0</v>
      </c>
      <c r="U87" s="178"/>
      <c r="V87" s="178"/>
      <c r="W87" s="178">
        <f>+SUMIF('Programska klasifikacija'!$N:$N,$L87,'Programska klasifikacija'!Z:Z)</f>
        <v>2672</v>
      </c>
      <c r="X87" s="178">
        <f>+SUMIF('Programska klasifikacija'!$N:$N,$L87,'Programska klasifikacija'!AA:AA)</f>
        <v>4830</v>
      </c>
      <c r="Y87" s="178">
        <f>+SUMIF('Programska klasifikacija'!$N:$N,$L87,'Programska klasifikacija'!AB:AB)</f>
        <v>4830</v>
      </c>
      <c r="Z87" s="178">
        <f>+SUMIF('Programska klasifikacija'!$N:$N,$L87,'Programska klasifikacija'!AC:AC)</f>
        <v>0</v>
      </c>
      <c r="AA87" s="178">
        <f>+SUMIF('Programska klasifikacija'!$N:$N,$L87,'Programska klasifikacija'!AD:AD)</f>
        <v>0</v>
      </c>
      <c r="AB87" s="226"/>
    </row>
    <row r="88" spans="1:28" s="118" customFormat="1" ht="20.25" customHeight="1" x14ac:dyDescent="0.25">
      <c r="A88" s="187"/>
      <c r="B88" s="187"/>
      <c r="C88" s="187"/>
      <c r="D88" s="204"/>
      <c r="E88" s="204"/>
      <c r="F88" s="205"/>
      <c r="G88" s="128"/>
      <c r="H88" s="135"/>
      <c r="I88" s="135"/>
      <c r="J88" s="135"/>
      <c r="K88" s="198">
        <v>32216</v>
      </c>
      <c r="L88" s="199"/>
      <c r="M88" s="199" t="s">
        <v>176</v>
      </c>
      <c r="N88" s="201">
        <f>N89</f>
        <v>8230</v>
      </c>
      <c r="O88" s="201">
        <f>O89</f>
        <v>0</v>
      </c>
      <c r="P88" s="201">
        <f>P89</f>
        <v>8230</v>
      </c>
      <c r="Q88" s="201">
        <f t="shared" ref="Q88:T88" si="98">Q89</f>
        <v>0</v>
      </c>
      <c r="R88" s="201">
        <f t="shared" si="98"/>
        <v>0</v>
      </c>
      <c r="S88" s="201">
        <f t="shared" si="98"/>
        <v>0</v>
      </c>
      <c r="T88" s="201">
        <f t="shared" si="98"/>
        <v>0</v>
      </c>
      <c r="U88" s="201">
        <f t="shared" ref="U88:AA88" si="99">U89</f>
        <v>0</v>
      </c>
      <c r="V88" s="201">
        <f t="shared" si="99"/>
        <v>0</v>
      </c>
      <c r="W88" s="201">
        <f t="shared" si="99"/>
        <v>5289</v>
      </c>
      <c r="X88" s="201">
        <f t="shared" si="99"/>
        <v>9230</v>
      </c>
      <c r="Y88" s="201">
        <f t="shared" si="99"/>
        <v>8930</v>
      </c>
      <c r="Z88" s="247">
        <f t="shared" si="99"/>
        <v>0</v>
      </c>
      <c r="AA88" s="247">
        <f t="shared" si="99"/>
        <v>0</v>
      </c>
      <c r="AB88" s="226"/>
    </row>
    <row r="89" spans="1:28" s="118" customFormat="1" ht="20.25" customHeight="1" x14ac:dyDescent="0.25">
      <c r="A89" s="187"/>
      <c r="B89" s="187"/>
      <c r="C89" s="187"/>
      <c r="D89" s="204"/>
      <c r="E89" s="204"/>
      <c r="F89" s="205"/>
      <c r="G89" s="128"/>
      <c r="H89" s="135"/>
      <c r="I89" s="135"/>
      <c r="J89" s="135"/>
      <c r="K89" s="11"/>
      <c r="L89" s="175">
        <v>322160</v>
      </c>
      <c r="M89" s="177" t="s">
        <v>176</v>
      </c>
      <c r="N89" s="178">
        <f>+SUMIF('Programska klasifikacija'!$N:$N,$L89,'Programska klasifikacija'!Q:Q)</f>
        <v>8230</v>
      </c>
      <c r="O89" s="178">
        <f>P89-N89</f>
        <v>0</v>
      </c>
      <c r="P89" s="178">
        <f>+SUMIF('Programska klasifikacija'!$N:$N,$L89,'Programska klasifikacija'!S:S)</f>
        <v>8230</v>
      </c>
      <c r="Q89" s="178">
        <f>+SUMIF('Programska klasifikacija'!$N:$N,$L89,'Programska klasifikacija'!T:T)</f>
        <v>0</v>
      </c>
      <c r="R89" s="178">
        <f>+SUMIF('Programska klasifikacija'!$N:$N,$L89,'Programska klasifikacija'!U:U)</f>
        <v>0</v>
      </c>
      <c r="S89" s="178">
        <f>+SUMIF('Programska klasifikacija'!$N:$N,$L89,'Programska klasifikacija'!V:V)</f>
        <v>0</v>
      </c>
      <c r="T89" s="178">
        <f>+SUMIF('Programska klasifikacija'!$N:$N,$L89,'Programska klasifikacija'!W:W)</f>
        <v>0</v>
      </c>
      <c r="U89" s="178"/>
      <c r="V89" s="178"/>
      <c r="W89" s="178">
        <f>+SUMIF('Programska klasifikacija'!$N:$N,$L89,'Programska klasifikacija'!Z:Z)</f>
        <v>5289</v>
      </c>
      <c r="X89" s="178">
        <f>+SUMIF('Programska klasifikacija'!$N:$N,$L89,'Programska klasifikacija'!AA:AA)</f>
        <v>9230</v>
      </c>
      <c r="Y89" s="178">
        <f>+SUMIF('Programska klasifikacija'!$N:$N,$L89,'Programska klasifikacija'!AB:AB)</f>
        <v>8930</v>
      </c>
      <c r="Z89" s="178">
        <f>+SUMIF('Programska klasifikacija'!$N:$N,$L89,'Programska klasifikacija'!AC:AC)</f>
        <v>0</v>
      </c>
      <c r="AA89" s="178">
        <f>+SUMIF('Programska klasifikacija'!$N:$N,$L89,'Programska klasifikacija'!AD:AD)</f>
        <v>0</v>
      </c>
      <c r="AB89" s="226"/>
    </row>
    <row r="90" spans="1:28" s="118" customFormat="1" ht="20.25" customHeight="1" x14ac:dyDescent="0.25">
      <c r="A90" s="187"/>
      <c r="B90" s="187"/>
      <c r="C90" s="187"/>
      <c r="D90" s="204"/>
      <c r="E90" s="204"/>
      <c r="F90" s="205"/>
      <c r="G90" s="128"/>
      <c r="H90" s="135"/>
      <c r="I90" s="135"/>
      <c r="J90" s="135"/>
      <c r="K90" s="198">
        <v>32219</v>
      </c>
      <c r="L90" s="199"/>
      <c r="M90" s="199" t="s">
        <v>177</v>
      </c>
      <c r="N90" s="201">
        <f>N91</f>
        <v>3000</v>
      </c>
      <c r="O90" s="201">
        <f>O91</f>
        <v>0</v>
      </c>
      <c r="P90" s="201">
        <f>P91</f>
        <v>3000</v>
      </c>
      <c r="Q90" s="201">
        <f t="shared" ref="Q90:T90" si="100">Q91</f>
        <v>0</v>
      </c>
      <c r="R90" s="201">
        <f t="shared" si="100"/>
        <v>0</v>
      </c>
      <c r="S90" s="201">
        <f t="shared" si="100"/>
        <v>0</v>
      </c>
      <c r="T90" s="201">
        <f t="shared" si="100"/>
        <v>0</v>
      </c>
      <c r="U90" s="201">
        <f t="shared" ref="U90:AA90" si="101">U91</f>
        <v>0</v>
      </c>
      <c r="V90" s="201">
        <f t="shared" si="101"/>
        <v>0</v>
      </c>
      <c r="W90" s="201">
        <f t="shared" si="101"/>
        <v>860</v>
      </c>
      <c r="X90" s="201">
        <f t="shared" si="101"/>
        <v>3000</v>
      </c>
      <c r="Y90" s="201">
        <f t="shared" si="101"/>
        <v>3000</v>
      </c>
      <c r="Z90" s="247">
        <f t="shared" si="101"/>
        <v>0</v>
      </c>
      <c r="AA90" s="247">
        <f t="shared" si="101"/>
        <v>0</v>
      </c>
      <c r="AB90" s="226"/>
    </row>
    <row r="91" spans="1:28" s="118" customFormat="1" ht="20.25" customHeight="1" x14ac:dyDescent="0.25">
      <c r="A91" s="187"/>
      <c r="B91" s="187"/>
      <c r="C91" s="187"/>
      <c r="D91" s="204"/>
      <c r="E91" s="204"/>
      <c r="F91" s="205"/>
      <c r="G91" s="128"/>
      <c r="H91" s="135"/>
      <c r="I91" s="135"/>
      <c r="J91" s="135"/>
      <c r="K91" s="11"/>
      <c r="L91" s="175">
        <v>322190</v>
      </c>
      <c r="M91" s="177" t="s">
        <v>177</v>
      </c>
      <c r="N91" s="178">
        <f>+SUMIF('Programska klasifikacija'!$N:$N,$L91,'Programska klasifikacija'!Q:Q)</f>
        <v>3000</v>
      </c>
      <c r="O91" s="178">
        <f>P91-N91</f>
        <v>0</v>
      </c>
      <c r="P91" s="178">
        <f>+SUMIF('Programska klasifikacija'!$N:$N,$L91,'Programska klasifikacija'!S:S)</f>
        <v>3000</v>
      </c>
      <c r="Q91" s="178">
        <f>+SUMIF('Programska klasifikacija'!$N:$N,$L91,'Programska klasifikacija'!T:T)</f>
        <v>0</v>
      </c>
      <c r="R91" s="178">
        <f>+SUMIF('Programska klasifikacija'!$N:$N,$L91,'Programska klasifikacija'!U:U)</f>
        <v>0</v>
      </c>
      <c r="S91" s="178">
        <f>+SUMIF('Programska klasifikacija'!$N:$N,$L91,'Programska klasifikacija'!V:V)</f>
        <v>0</v>
      </c>
      <c r="T91" s="178">
        <f>+SUMIF('Programska klasifikacija'!$N:$N,$L91,'Programska klasifikacija'!W:W)</f>
        <v>0</v>
      </c>
      <c r="U91" s="178"/>
      <c r="V91" s="178"/>
      <c r="W91" s="178">
        <f>+SUMIF('Programska klasifikacija'!$N:$N,$L91,'Programska klasifikacija'!Z:Z)</f>
        <v>860</v>
      </c>
      <c r="X91" s="178">
        <f>+SUMIF('Programska klasifikacija'!$N:$N,$L91,'Programska klasifikacija'!AA:AA)</f>
        <v>3000</v>
      </c>
      <c r="Y91" s="178">
        <f>+SUMIF('Programska klasifikacija'!$N:$N,$L91,'Programska klasifikacija'!AB:AB)</f>
        <v>3000</v>
      </c>
      <c r="Z91" s="178">
        <f>+SUMIF('Programska klasifikacija'!$N:$N,$L91,'Programska klasifikacija'!AC:AC)</f>
        <v>0</v>
      </c>
      <c r="AA91" s="178">
        <f>+SUMIF('Programska klasifikacija'!$N:$N,$L91,'Programska klasifikacija'!AD:AD)</f>
        <v>0</v>
      </c>
      <c r="AB91" s="226"/>
    </row>
    <row r="92" spans="1:28" s="118" customFormat="1" ht="20.25" customHeight="1" x14ac:dyDescent="0.25">
      <c r="A92" s="187"/>
      <c r="B92" s="187"/>
      <c r="C92" s="187"/>
      <c r="D92" s="204"/>
      <c r="E92" s="204"/>
      <c r="F92" s="205"/>
      <c r="G92" s="128"/>
      <c r="H92" s="135"/>
      <c r="I92" s="135"/>
      <c r="J92" s="135">
        <v>3222</v>
      </c>
      <c r="K92" s="135"/>
      <c r="L92" s="136"/>
      <c r="M92" s="131" t="s">
        <v>178</v>
      </c>
      <c r="N92" s="137">
        <f>N93+N95</f>
        <v>621580</v>
      </c>
      <c r="O92" s="137">
        <f>O93+O95</f>
        <v>-38500</v>
      </c>
      <c r="P92" s="137">
        <f>P93+P95</f>
        <v>583080</v>
      </c>
      <c r="Q92" s="137">
        <f t="shared" ref="Q92:T92" si="102">Q93+Q95</f>
        <v>0</v>
      </c>
      <c r="R92" s="137">
        <f t="shared" si="102"/>
        <v>0</v>
      </c>
      <c r="S92" s="137">
        <f t="shared" si="102"/>
        <v>0</v>
      </c>
      <c r="T92" s="137">
        <f t="shared" si="102"/>
        <v>0</v>
      </c>
      <c r="U92" s="137">
        <f t="shared" ref="U92:W92" si="103">U93+U95</f>
        <v>0</v>
      </c>
      <c r="V92" s="137">
        <f t="shared" si="103"/>
        <v>0</v>
      </c>
      <c r="W92" s="137">
        <f t="shared" si="103"/>
        <v>273329</v>
      </c>
      <c r="X92" s="137">
        <f t="shared" ref="X92:AA92" si="104">X93+X95</f>
        <v>378650</v>
      </c>
      <c r="Y92" s="137">
        <f t="shared" si="104"/>
        <v>387750</v>
      </c>
      <c r="Z92" s="246">
        <f t="shared" si="104"/>
        <v>0</v>
      </c>
      <c r="AA92" s="246">
        <f t="shared" si="104"/>
        <v>0</v>
      </c>
      <c r="AB92" s="226"/>
    </row>
    <row r="93" spans="1:28" s="118" customFormat="1" ht="20.25" customHeight="1" x14ac:dyDescent="0.25">
      <c r="A93" s="187"/>
      <c r="B93" s="187"/>
      <c r="C93" s="187"/>
      <c r="D93" s="204"/>
      <c r="E93" s="204"/>
      <c r="F93" s="205"/>
      <c r="G93" s="128"/>
      <c r="H93" s="135"/>
      <c r="I93" s="135"/>
      <c r="J93" s="135"/>
      <c r="K93" s="198">
        <v>32221</v>
      </c>
      <c r="L93" s="199"/>
      <c r="M93" s="199" t="s">
        <v>179</v>
      </c>
      <c r="N93" s="201">
        <f>N94</f>
        <v>465910</v>
      </c>
      <c r="O93" s="201">
        <f>O94</f>
        <v>-30000</v>
      </c>
      <c r="P93" s="201">
        <f>P94</f>
        <v>435910</v>
      </c>
      <c r="Q93" s="201">
        <f t="shared" ref="Q93:T93" si="105">Q94</f>
        <v>0</v>
      </c>
      <c r="R93" s="201">
        <f t="shared" si="105"/>
        <v>0</v>
      </c>
      <c r="S93" s="201">
        <f t="shared" si="105"/>
        <v>0</v>
      </c>
      <c r="T93" s="201">
        <f t="shared" si="105"/>
        <v>0</v>
      </c>
      <c r="U93" s="201">
        <f t="shared" ref="U93:AA93" si="106">U94</f>
        <v>0</v>
      </c>
      <c r="V93" s="201">
        <f t="shared" si="106"/>
        <v>0</v>
      </c>
      <c r="W93" s="201">
        <f t="shared" si="106"/>
        <v>176801</v>
      </c>
      <c r="X93" s="201">
        <f t="shared" si="106"/>
        <v>251340</v>
      </c>
      <c r="Y93" s="201">
        <f t="shared" si="106"/>
        <v>256250</v>
      </c>
      <c r="Z93" s="247">
        <f t="shared" si="106"/>
        <v>0</v>
      </c>
      <c r="AA93" s="247">
        <f t="shared" si="106"/>
        <v>0</v>
      </c>
      <c r="AB93" s="226"/>
    </row>
    <row r="94" spans="1:28" s="118" customFormat="1" ht="20.25" customHeight="1" x14ac:dyDescent="0.25">
      <c r="A94" s="187"/>
      <c r="B94" s="187"/>
      <c r="C94" s="187"/>
      <c r="D94" s="204"/>
      <c r="E94" s="204"/>
      <c r="F94" s="205"/>
      <c r="G94" s="128"/>
      <c r="H94" s="135"/>
      <c r="I94" s="135"/>
      <c r="J94" s="135"/>
      <c r="K94" s="11"/>
      <c r="L94" s="175">
        <v>322210</v>
      </c>
      <c r="M94" s="177" t="s">
        <v>179</v>
      </c>
      <c r="N94" s="178">
        <f>+SUMIF('Programska klasifikacija'!$N:$N,$L94,'Programska klasifikacija'!Q:Q)</f>
        <v>465910</v>
      </c>
      <c r="O94" s="178">
        <f>P94-N94</f>
        <v>-30000</v>
      </c>
      <c r="P94" s="178">
        <f>+SUMIF('Programska klasifikacija'!$N:$N,$L94,'Programska klasifikacija'!S:S)</f>
        <v>435910</v>
      </c>
      <c r="Q94" s="178">
        <f>+SUMIF('Programska klasifikacija'!$N:$N,$L94,'Programska klasifikacija'!T:T)</f>
        <v>0</v>
      </c>
      <c r="R94" s="178">
        <f>+SUMIF('Programska klasifikacija'!$N:$N,$L94,'Programska klasifikacija'!U:U)</f>
        <v>0</v>
      </c>
      <c r="S94" s="178">
        <f>+SUMIF('Programska klasifikacija'!$N:$N,$L94,'Programska klasifikacija'!V:V)</f>
        <v>0</v>
      </c>
      <c r="T94" s="178">
        <f>+SUMIF('Programska klasifikacija'!$N:$N,$L94,'Programska klasifikacija'!W:W)</f>
        <v>0</v>
      </c>
      <c r="U94" s="178"/>
      <c r="V94" s="178"/>
      <c r="W94" s="178">
        <f>+SUMIF('Programska klasifikacija'!$N:$N,$L94,'Programska klasifikacija'!Z:Z)</f>
        <v>176801</v>
      </c>
      <c r="X94" s="178">
        <f>+SUMIF('Programska klasifikacija'!$N:$N,$L94,'Programska klasifikacija'!AA:AA)</f>
        <v>251340</v>
      </c>
      <c r="Y94" s="178">
        <f>+SUMIF('Programska klasifikacija'!$N:$N,$L94,'Programska klasifikacija'!AB:AB)</f>
        <v>256250</v>
      </c>
      <c r="Z94" s="178">
        <f>+SUMIF('Programska klasifikacija'!$N:$N,$L94,'Programska klasifikacija'!AC:AC)</f>
        <v>0</v>
      </c>
      <c r="AA94" s="178">
        <f>+SUMIF('Programska klasifikacija'!$N:$N,$L94,'Programska klasifikacija'!AD:AD)</f>
        <v>0</v>
      </c>
      <c r="AB94" s="226"/>
    </row>
    <row r="95" spans="1:28" s="118" customFormat="1" ht="20.25" customHeight="1" x14ac:dyDescent="0.25">
      <c r="A95" s="187"/>
      <c r="B95" s="187"/>
      <c r="C95" s="187"/>
      <c r="D95" s="204"/>
      <c r="E95" s="204"/>
      <c r="F95" s="205"/>
      <c r="G95" s="128"/>
      <c r="H95" s="135"/>
      <c r="I95" s="135"/>
      <c r="J95" s="135"/>
      <c r="K95" s="198">
        <v>32222</v>
      </c>
      <c r="L95" s="199"/>
      <c r="M95" s="199" t="s">
        <v>181</v>
      </c>
      <c r="N95" s="201">
        <f>N96</f>
        <v>155670</v>
      </c>
      <c r="O95" s="201">
        <f>O96</f>
        <v>-8500</v>
      </c>
      <c r="P95" s="201">
        <f>P96</f>
        <v>147170</v>
      </c>
      <c r="Q95" s="201">
        <f t="shared" ref="Q95:T95" si="107">Q96</f>
        <v>0</v>
      </c>
      <c r="R95" s="201">
        <f t="shared" si="107"/>
        <v>0</v>
      </c>
      <c r="S95" s="201">
        <f t="shared" si="107"/>
        <v>0</v>
      </c>
      <c r="T95" s="201">
        <f t="shared" si="107"/>
        <v>0</v>
      </c>
      <c r="U95" s="201">
        <f t="shared" ref="U95:AA95" si="108">U96</f>
        <v>0</v>
      </c>
      <c r="V95" s="201">
        <f t="shared" si="108"/>
        <v>0</v>
      </c>
      <c r="W95" s="201">
        <f t="shared" si="108"/>
        <v>96528</v>
      </c>
      <c r="X95" s="201">
        <f t="shared" si="108"/>
        <v>127310</v>
      </c>
      <c r="Y95" s="201">
        <f t="shared" si="108"/>
        <v>131500</v>
      </c>
      <c r="Z95" s="247">
        <f t="shared" si="108"/>
        <v>0</v>
      </c>
      <c r="AA95" s="247">
        <f t="shared" si="108"/>
        <v>0</v>
      </c>
      <c r="AB95" s="226"/>
    </row>
    <row r="96" spans="1:28" s="118" customFormat="1" ht="20.25" customHeight="1" x14ac:dyDescent="0.25">
      <c r="A96" s="187"/>
      <c r="B96" s="187"/>
      <c r="C96" s="187"/>
      <c r="D96" s="204"/>
      <c r="E96" s="204"/>
      <c r="F96" s="205"/>
      <c r="G96" s="128"/>
      <c r="H96" s="135"/>
      <c r="I96" s="135"/>
      <c r="J96" s="135"/>
      <c r="K96" s="11"/>
      <c r="L96" s="175">
        <v>322220</v>
      </c>
      <c r="M96" s="177" t="s">
        <v>181</v>
      </c>
      <c r="N96" s="178">
        <f>+SUMIF('Programska klasifikacija'!$N:$N,$L96,'Programska klasifikacija'!Q:Q)</f>
        <v>155670</v>
      </c>
      <c r="O96" s="178">
        <f>P96-N96</f>
        <v>-8500</v>
      </c>
      <c r="P96" s="178">
        <f>+SUMIF('Programska klasifikacija'!$N:$N,$L96,'Programska klasifikacija'!S:S)</f>
        <v>147170</v>
      </c>
      <c r="Q96" s="178">
        <f>+SUMIF('Programska klasifikacija'!$N:$N,$L96,'Programska klasifikacija'!T:T)</f>
        <v>0</v>
      </c>
      <c r="R96" s="178">
        <f>+SUMIF('Programska klasifikacija'!$N:$N,$L96,'Programska klasifikacija'!U:U)</f>
        <v>0</v>
      </c>
      <c r="S96" s="178">
        <f>+SUMIF('Programska klasifikacija'!$N:$N,$L96,'Programska klasifikacija'!V:V)</f>
        <v>0</v>
      </c>
      <c r="T96" s="178">
        <f>+SUMIF('Programska klasifikacija'!$N:$N,$L96,'Programska klasifikacija'!W:W)</f>
        <v>0</v>
      </c>
      <c r="U96" s="178"/>
      <c r="V96" s="178"/>
      <c r="W96" s="178">
        <f>+SUMIF('Programska klasifikacija'!$N:$N,$L96,'Programska klasifikacija'!Z:Z)</f>
        <v>96528</v>
      </c>
      <c r="X96" s="178">
        <f>+SUMIF('Programska klasifikacija'!$N:$N,$L96,'Programska klasifikacija'!AA:AA)</f>
        <v>127310</v>
      </c>
      <c r="Y96" s="178">
        <f>+SUMIF('Programska klasifikacija'!$N:$N,$L96,'Programska klasifikacija'!AB:AB)</f>
        <v>131500</v>
      </c>
      <c r="Z96" s="178">
        <f>+SUMIF('Programska klasifikacija'!$N:$N,$L96,'Programska klasifikacija'!AC:AC)</f>
        <v>0</v>
      </c>
      <c r="AA96" s="178">
        <f>+SUMIF('Programska klasifikacija'!$N:$N,$L96,'Programska klasifikacija'!AD:AD)</f>
        <v>0</v>
      </c>
      <c r="AB96" s="226"/>
    </row>
    <row r="97" spans="1:28" s="118" customFormat="1" ht="20.25" customHeight="1" x14ac:dyDescent="0.25">
      <c r="A97" s="187"/>
      <c r="B97" s="187"/>
      <c r="C97" s="187"/>
      <c r="D97" s="204"/>
      <c r="E97" s="204"/>
      <c r="F97" s="205"/>
      <c r="G97" s="128"/>
      <c r="H97" s="135"/>
      <c r="I97" s="135"/>
      <c r="J97" s="135">
        <v>3223</v>
      </c>
      <c r="K97" s="135"/>
      <c r="L97" s="136"/>
      <c r="M97" s="131" t="s">
        <v>184</v>
      </c>
      <c r="N97" s="137">
        <f>N98+N101+N103</f>
        <v>59840</v>
      </c>
      <c r="O97" s="137">
        <f>O98+O101+O103</f>
        <v>360</v>
      </c>
      <c r="P97" s="137">
        <f>P98+P101+P103</f>
        <v>60200</v>
      </c>
      <c r="Q97" s="137">
        <f t="shared" ref="Q97:T97" si="109">Q98+Q101+Q103</f>
        <v>0</v>
      </c>
      <c r="R97" s="137">
        <f t="shared" si="109"/>
        <v>0</v>
      </c>
      <c r="S97" s="137">
        <f t="shared" si="109"/>
        <v>0</v>
      </c>
      <c r="T97" s="137">
        <f t="shared" si="109"/>
        <v>0</v>
      </c>
      <c r="U97" s="137">
        <f t="shared" ref="U97:W97" si="110">U98+U101+U103</f>
        <v>0</v>
      </c>
      <c r="V97" s="137">
        <f t="shared" si="110"/>
        <v>0</v>
      </c>
      <c r="W97" s="137">
        <f t="shared" si="110"/>
        <v>29897</v>
      </c>
      <c r="X97" s="137">
        <f t="shared" ref="X97:AA97" si="111">X98+X101+X103</f>
        <v>44642</v>
      </c>
      <c r="Y97" s="137">
        <f t="shared" si="111"/>
        <v>43265</v>
      </c>
      <c r="Z97" s="246">
        <f t="shared" si="111"/>
        <v>0</v>
      </c>
      <c r="AA97" s="246">
        <f t="shared" si="111"/>
        <v>0</v>
      </c>
      <c r="AB97" s="226"/>
    </row>
    <row r="98" spans="1:28" s="118" customFormat="1" ht="20.25" customHeight="1" x14ac:dyDescent="0.25">
      <c r="A98" s="187"/>
      <c r="B98" s="187"/>
      <c r="C98" s="187"/>
      <c r="D98" s="204"/>
      <c r="E98" s="204"/>
      <c r="F98" s="205"/>
      <c r="G98" s="128"/>
      <c r="H98" s="135"/>
      <c r="I98" s="135"/>
      <c r="J98" s="135"/>
      <c r="K98" s="198">
        <v>32231</v>
      </c>
      <c r="L98" s="199"/>
      <c r="M98" s="199" t="s">
        <v>185</v>
      </c>
      <c r="N98" s="201">
        <f>N99+N100</f>
        <v>28640</v>
      </c>
      <c r="O98" s="201">
        <f>O99+O100</f>
        <v>160</v>
      </c>
      <c r="P98" s="201">
        <f>P99+P100</f>
        <v>28800</v>
      </c>
      <c r="Q98" s="201">
        <f t="shared" ref="Q98:T98" si="112">Q99+Q100</f>
        <v>0</v>
      </c>
      <c r="R98" s="201">
        <f t="shared" si="112"/>
        <v>0</v>
      </c>
      <c r="S98" s="201">
        <f t="shared" si="112"/>
        <v>0</v>
      </c>
      <c r="T98" s="201">
        <f t="shared" si="112"/>
        <v>0</v>
      </c>
      <c r="U98" s="201">
        <f t="shared" ref="U98:W98" si="113">U99+U100</f>
        <v>0</v>
      </c>
      <c r="V98" s="201">
        <f t="shared" si="113"/>
        <v>0</v>
      </c>
      <c r="W98" s="201">
        <f t="shared" si="113"/>
        <v>15304</v>
      </c>
      <c r="X98" s="201">
        <f t="shared" ref="X98:AA98" si="114">X99+X100</f>
        <v>20592</v>
      </c>
      <c r="Y98" s="201">
        <f t="shared" si="114"/>
        <v>20320</v>
      </c>
      <c r="Z98" s="247">
        <f t="shared" si="114"/>
        <v>0</v>
      </c>
      <c r="AA98" s="247">
        <f t="shared" si="114"/>
        <v>0</v>
      </c>
      <c r="AB98" s="226"/>
    </row>
    <row r="99" spans="1:28" s="118" customFormat="1" ht="20.25" customHeight="1" x14ac:dyDescent="0.25">
      <c r="A99" s="187"/>
      <c r="B99" s="187"/>
      <c r="C99" s="187"/>
      <c r="D99" s="204"/>
      <c r="E99" s="204"/>
      <c r="F99" s="205"/>
      <c r="G99" s="128"/>
      <c r="H99" s="135"/>
      <c r="I99" s="135"/>
      <c r="J99" s="135"/>
      <c r="K99" s="11"/>
      <c r="L99" s="175">
        <v>322310</v>
      </c>
      <c r="M99" s="177" t="s">
        <v>185</v>
      </c>
      <c r="N99" s="178">
        <f>+SUMIF('Programska klasifikacija'!$N:$N,$L99,'Programska klasifikacija'!Q:Q)</f>
        <v>12700</v>
      </c>
      <c r="O99" s="178">
        <f>P99-N99</f>
        <v>60</v>
      </c>
      <c r="P99" s="178">
        <f>+SUMIF('Programska klasifikacija'!$N:$N,$L99,'Programska klasifikacija'!S:S)</f>
        <v>12760</v>
      </c>
      <c r="Q99" s="178">
        <f>+SUMIF('Programska klasifikacija'!$N:$N,$L99,'Programska klasifikacija'!T:T)</f>
        <v>0</v>
      </c>
      <c r="R99" s="178">
        <f>+SUMIF('Programska klasifikacija'!$N:$N,$L99,'Programska klasifikacija'!U:U)</f>
        <v>0</v>
      </c>
      <c r="S99" s="178">
        <f>+SUMIF('Programska klasifikacija'!$N:$N,$L99,'Programska klasifikacija'!V:V)</f>
        <v>0</v>
      </c>
      <c r="T99" s="178">
        <f>+SUMIF('Programska klasifikacija'!$N:$N,$L99,'Programska klasifikacija'!W:W)</f>
        <v>0</v>
      </c>
      <c r="U99" s="178"/>
      <c r="V99" s="178"/>
      <c r="W99" s="178">
        <f>+SUMIF('Programska klasifikacija'!$N:$N,$L99,'Programska klasifikacija'!Z:Z)</f>
        <v>4498</v>
      </c>
      <c r="X99" s="178">
        <f>+SUMIF('Programska klasifikacija'!$N:$N,$L99,'Programska klasifikacija'!AA:AA)</f>
        <v>17632</v>
      </c>
      <c r="Y99" s="178">
        <f>+SUMIF('Programska klasifikacija'!$N:$N,$L99,'Programska klasifikacija'!AB:AB)</f>
        <v>16370</v>
      </c>
      <c r="Z99" s="178">
        <f>+SUMIF('Programska klasifikacija'!$N:$N,$L99,'Programska klasifikacija'!AC:AC)</f>
        <v>0</v>
      </c>
      <c r="AA99" s="178">
        <f>+SUMIF('Programska klasifikacija'!$N:$N,$L99,'Programska klasifikacija'!AD:AD)</f>
        <v>0</v>
      </c>
      <c r="AB99" s="226"/>
    </row>
    <row r="100" spans="1:28" s="118" customFormat="1" ht="20.25" customHeight="1" x14ac:dyDescent="0.25">
      <c r="A100" s="187"/>
      <c r="B100" s="187"/>
      <c r="C100" s="187"/>
      <c r="D100" s="204"/>
      <c r="E100" s="204"/>
      <c r="F100" s="205"/>
      <c r="G100" s="128"/>
      <c r="H100" s="135"/>
      <c r="I100" s="135"/>
      <c r="J100" s="135"/>
      <c r="K100" s="11"/>
      <c r="L100" s="175">
        <v>322311</v>
      </c>
      <c r="M100" s="177" t="s">
        <v>276</v>
      </c>
      <c r="N100" s="178">
        <f>+SUMIF('Programska klasifikacija'!$N:$N,$L100,'Programska klasifikacija'!Q:Q)</f>
        <v>15940</v>
      </c>
      <c r="O100" s="178">
        <f>P100-N100</f>
        <v>100</v>
      </c>
      <c r="P100" s="178">
        <f>+SUMIF('Programska klasifikacija'!$N:$N,$L100,'Programska klasifikacija'!S:S)</f>
        <v>16040</v>
      </c>
      <c r="Q100" s="178">
        <f>+SUMIF('Programska klasifikacija'!$N:$N,$L100,'Programska klasifikacija'!T:T)</f>
        <v>0</v>
      </c>
      <c r="R100" s="178">
        <f>+SUMIF('Programska klasifikacija'!$N:$N,$L100,'Programska klasifikacija'!U:U)</f>
        <v>0</v>
      </c>
      <c r="S100" s="178">
        <f>+SUMIF('Programska klasifikacija'!$N:$N,$L100,'Programska klasifikacija'!V:V)</f>
        <v>0</v>
      </c>
      <c r="T100" s="178">
        <f>+SUMIF('Programska klasifikacija'!$N:$N,$L100,'Programska klasifikacija'!W:W)</f>
        <v>0</v>
      </c>
      <c r="U100" s="178"/>
      <c r="V100" s="178"/>
      <c r="W100" s="178">
        <f>+SUMIF('Programska klasifikacija'!$N:$N,$L100,'Programska klasifikacija'!Z:Z)</f>
        <v>10806</v>
      </c>
      <c r="X100" s="178">
        <f>+SUMIF('Programska klasifikacija'!$N:$N,$L100,'Programska klasifikacija'!AA:AA)</f>
        <v>2960</v>
      </c>
      <c r="Y100" s="178">
        <f>+SUMIF('Programska klasifikacija'!$N:$N,$L100,'Programska klasifikacija'!AB:AB)</f>
        <v>3950</v>
      </c>
      <c r="Z100" s="178">
        <f>+SUMIF('Programska klasifikacija'!$N:$N,$L100,'Programska klasifikacija'!AC:AC)</f>
        <v>0</v>
      </c>
      <c r="AA100" s="178">
        <f>+SUMIF('Programska klasifikacija'!$N:$N,$L100,'Programska klasifikacija'!AD:AD)</f>
        <v>0</v>
      </c>
      <c r="AB100" s="226"/>
    </row>
    <row r="101" spans="1:28" s="118" customFormat="1" ht="20.25" customHeight="1" x14ac:dyDescent="0.25">
      <c r="A101" s="187"/>
      <c r="B101" s="187"/>
      <c r="C101" s="187"/>
      <c r="D101" s="204"/>
      <c r="E101" s="204"/>
      <c r="F101" s="205"/>
      <c r="G101" s="128"/>
      <c r="H101" s="135"/>
      <c r="I101" s="135"/>
      <c r="J101" s="135"/>
      <c r="K101" s="198">
        <v>32233</v>
      </c>
      <c r="L101" s="199"/>
      <c r="M101" s="199" t="s">
        <v>187</v>
      </c>
      <c r="N101" s="201">
        <f>N102</f>
        <v>16530</v>
      </c>
      <c r="O101" s="201">
        <f>O102</f>
        <v>200</v>
      </c>
      <c r="P101" s="201">
        <f>P102</f>
        <v>16730</v>
      </c>
      <c r="Q101" s="201">
        <f t="shared" ref="Q101:T101" si="115">Q102</f>
        <v>0</v>
      </c>
      <c r="R101" s="201">
        <f t="shared" si="115"/>
        <v>0</v>
      </c>
      <c r="S101" s="201">
        <f t="shared" si="115"/>
        <v>0</v>
      </c>
      <c r="T101" s="201">
        <f t="shared" si="115"/>
        <v>0</v>
      </c>
      <c r="U101" s="201">
        <f t="shared" ref="U101:AA101" si="116">U102</f>
        <v>0</v>
      </c>
      <c r="V101" s="201">
        <f t="shared" si="116"/>
        <v>0</v>
      </c>
      <c r="W101" s="201">
        <f t="shared" si="116"/>
        <v>6346</v>
      </c>
      <c r="X101" s="201">
        <f t="shared" si="116"/>
        <v>11380</v>
      </c>
      <c r="Y101" s="201">
        <f t="shared" si="116"/>
        <v>10275</v>
      </c>
      <c r="Z101" s="247">
        <f t="shared" si="116"/>
        <v>0</v>
      </c>
      <c r="AA101" s="247">
        <f t="shared" si="116"/>
        <v>0</v>
      </c>
      <c r="AB101" s="226"/>
    </row>
    <row r="102" spans="1:28" s="118" customFormat="1" ht="20.25" customHeight="1" x14ac:dyDescent="0.25">
      <c r="A102" s="187"/>
      <c r="B102" s="187"/>
      <c r="C102" s="187"/>
      <c r="D102" s="204"/>
      <c r="E102" s="204"/>
      <c r="F102" s="205"/>
      <c r="G102" s="128"/>
      <c r="H102" s="135"/>
      <c r="I102" s="135"/>
      <c r="J102" s="135"/>
      <c r="K102" s="11"/>
      <c r="L102" s="175">
        <v>322330</v>
      </c>
      <c r="M102" s="177" t="s">
        <v>187</v>
      </c>
      <c r="N102" s="178">
        <f>+SUMIF('Programska klasifikacija'!$N:$N,$L102,'Programska klasifikacija'!Q:Q)</f>
        <v>16530</v>
      </c>
      <c r="O102" s="178">
        <f>P102-N102</f>
        <v>200</v>
      </c>
      <c r="P102" s="178">
        <f>+SUMIF('Programska klasifikacija'!$N:$N,$L102,'Programska klasifikacija'!S:S)</f>
        <v>16730</v>
      </c>
      <c r="Q102" s="178">
        <f>+SUMIF('Programska klasifikacija'!$N:$N,$L102,'Programska klasifikacija'!T:T)</f>
        <v>0</v>
      </c>
      <c r="R102" s="178">
        <f>+SUMIF('Programska klasifikacija'!$N:$N,$L102,'Programska klasifikacija'!U:U)</f>
        <v>0</v>
      </c>
      <c r="S102" s="178">
        <f>+SUMIF('Programska klasifikacija'!$N:$N,$L102,'Programska klasifikacija'!V:V)</f>
        <v>0</v>
      </c>
      <c r="T102" s="178">
        <f>+SUMIF('Programska klasifikacija'!$N:$N,$L102,'Programska klasifikacija'!W:W)</f>
        <v>0</v>
      </c>
      <c r="U102" s="178"/>
      <c r="V102" s="178"/>
      <c r="W102" s="178">
        <f>+SUMIF('Programska klasifikacija'!$N:$N,$L102,'Programska klasifikacija'!Z:Z)</f>
        <v>6346</v>
      </c>
      <c r="X102" s="178">
        <f>+SUMIF('Programska klasifikacija'!$N:$N,$L102,'Programska klasifikacija'!AA:AA)</f>
        <v>11380</v>
      </c>
      <c r="Y102" s="178">
        <f>+SUMIF('Programska klasifikacija'!$N:$N,$L102,'Programska klasifikacija'!AB:AB)</f>
        <v>10275</v>
      </c>
      <c r="Z102" s="178">
        <f>+SUMIF('Programska klasifikacija'!$N:$N,$L102,'Programska klasifikacija'!AC:AC)</f>
        <v>0</v>
      </c>
      <c r="AA102" s="178">
        <f>+SUMIF('Programska klasifikacija'!$N:$N,$L102,'Programska klasifikacija'!AD:AD)</f>
        <v>0</v>
      </c>
      <c r="AB102" s="226"/>
    </row>
    <row r="103" spans="1:28" s="118" customFormat="1" ht="20.25" customHeight="1" x14ac:dyDescent="0.25">
      <c r="A103" s="187"/>
      <c r="B103" s="187"/>
      <c r="C103" s="187"/>
      <c r="D103" s="204"/>
      <c r="E103" s="204"/>
      <c r="F103" s="205"/>
      <c r="G103" s="128"/>
      <c r="H103" s="135"/>
      <c r="I103" s="135"/>
      <c r="J103" s="135"/>
      <c r="K103" s="198">
        <v>32234</v>
      </c>
      <c r="L103" s="199"/>
      <c r="M103" s="199" t="s">
        <v>188</v>
      </c>
      <c r="N103" s="201">
        <f>N104</f>
        <v>14670</v>
      </c>
      <c r="O103" s="201">
        <f>O104</f>
        <v>0</v>
      </c>
      <c r="P103" s="201">
        <f>P104</f>
        <v>14670</v>
      </c>
      <c r="Q103" s="201">
        <f t="shared" ref="Q103:T103" si="117">Q104</f>
        <v>0</v>
      </c>
      <c r="R103" s="201">
        <f t="shared" si="117"/>
        <v>0</v>
      </c>
      <c r="S103" s="201">
        <f t="shared" si="117"/>
        <v>0</v>
      </c>
      <c r="T103" s="201">
        <f t="shared" si="117"/>
        <v>0</v>
      </c>
      <c r="U103" s="201">
        <f t="shared" ref="U103:AA103" si="118">U104</f>
        <v>0</v>
      </c>
      <c r="V103" s="201">
        <f t="shared" si="118"/>
        <v>0</v>
      </c>
      <c r="W103" s="201">
        <f t="shared" si="118"/>
        <v>8247</v>
      </c>
      <c r="X103" s="201">
        <f t="shared" si="118"/>
        <v>12670</v>
      </c>
      <c r="Y103" s="201">
        <f t="shared" si="118"/>
        <v>12670</v>
      </c>
      <c r="Z103" s="247">
        <f t="shared" si="118"/>
        <v>0</v>
      </c>
      <c r="AA103" s="247">
        <f t="shared" si="118"/>
        <v>0</v>
      </c>
      <c r="AB103" s="226"/>
    </row>
    <row r="104" spans="1:28" s="118" customFormat="1" ht="20.25" customHeight="1" x14ac:dyDescent="0.25">
      <c r="A104" s="187"/>
      <c r="B104" s="187"/>
      <c r="C104" s="187"/>
      <c r="D104" s="204"/>
      <c r="E104" s="204"/>
      <c r="F104" s="205"/>
      <c r="G104" s="128"/>
      <c r="H104" s="135"/>
      <c r="I104" s="135"/>
      <c r="J104" s="135"/>
      <c r="K104" s="11"/>
      <c r="L104" s="175">
        <v>322340</v>
      </c>
      <c r="M104" s="177" t="s">
        <v>188</v>
      </c>
      <c r="N104" s="178">
        <f>+SUMIF('Programska klasifikacija'!$N:$N,$L104,'Programska klasifikacija'!Q:Q)</f>
        <v>14670</v>
      </c>
      <c r="O104" s="178">
        <f>P104-N104</f>
        <v>0</v>
      </c>
      <c r="P104" s="178">
        <f>+SUMIF('Programska klasifikacija'!$N:$N,$L104,'Programska klasifikacija'!S:S)</f>
        <v>14670</v>
      </c>
      <c r="Q104" s="178">
        <f>+SUMIF('Programska klasifikacija'!$N:$N,$L104,'Programska klasifikacija'!T:T)</f>
        <v>0</v>
      </c>
      <c r="R104" s="178">
        <f>+SUMIF('Programska klasifikacija'!$N:$N,$L104,'Programska klasifikacija'!U:U)</f>
        <v>0</v>
      </c>
      <c r="S104" s="178">
        <f>+SUMIF('Programska klasifikacija'!$N:$N,$L104,'Programska klasifikacija'!V:V)</f>
        <v>0</v>
      </c>
      <c r="T104" s="178">
        <f>+SUMIF('Programska klasifikacija'!$N:$N,$L104,'Programska klasifikacija'!W:W)</f>
        <v>0</v>
      </c>
      <c r="U104" s="178"/>
      <c r="V104" s="178"/>
      <c r="W104" s="178">
        <f>+SUMIF('Programska klasifikacija'!$N:$N,$L104,'Programska klasifikacija'!Z:Z)</f>
        <v>8247</v>
      </c>
      <c r="X104" s="178">
        <f>+SUMIF('Programska klasifikacija'!$N:$N,$L104,'Programska klasifikacija'!AA:AA)</f>
        <v>12670</v>
      </c>
      <c r="Y104" s="178">
        <f>+SUMIF('Programska klasifikacija'!$N:$N,$L104,'Programska klasifikacija'!AB:AB)</f>
        <v>12670</v>
      </c>
      <c r="Z104" s="178">
        <f>+SUMIF('Programska klasifikacija'!$N:$N,$L104,'Programska klasifikacija'!AC:AC)</f>
        <v>0</v>
      </c>
      <c r="AA104" s="178">
        <f>+SUMIF('Programska klasifikacija'!$N:$N,$L104,'Programska klasifikacija'!AD:AD)</f>
        <v>0</v>
      </c>
      <c r="AB104" s="226"/>
    </row>
    <row r="105" spans="1:28" s="118" customFormat="1" ht="20.25" customHeight="1" x14ac:dyDescent="0.25">
      <c r="A105" s="187"/>
      <c r="B105" s="187"/>
      <c r="C105" s="187"/>
      <c r="D105" s="204"/>
      <c r="E105" s="204"/>
      <c r="F105" s="205"/>
      <c r="G105" s="128"/>
      <c r="H105" s="135"/>
      <c r="I105" s="135"/>
      <c r="J105" s="135">
        <v>3224</v>
      </c>
      <c r="K105" s="135"/>
      <c r="L105" s="136"/>
      <c r="M105" s="131" t="s">
        <v>369</v>
      </c>
      <c r="N105" s="137">
        <f t="shared" ref="N105:AA106" si="119">N106</f>
        <v>9000</v>
      </c>
      <c r="O105" s="137">
        <f t="shared" si="119"/>
        <v>-6000</v>
      </c>
      <c r="P105" s="137">
        <f t="shared" si="119"/>
        <v>3000</v>
      </c>
      <c r="Q105" s="137">
        <f t="shared" si="119"/>
        <v>0</v>
      </c>
      <c r="R105" s="137">
        <f t="shared" si="119"/>
        <v>0</v>
      </c>
      <c r="S105" s="137">
        <f t="shared" si="119"/>
        <v>0</v>
      </c>
      <c r="T105" s="137">
        <f t="shared" si="119"/>
        <v>0</v>
      </c>
      <c r="U105" s="137">
        <f t="shared" si="119"/>
        <v>0</v>
      </c>
      <c r="V105" s="137">
        <f t="shared" si="119"/>
        <v>0</v>
      </c>
      <c r="W105" s="137">
        <f t="shared" si="119"/>
        <v>0</v>
      </c>
      <c r="X105" s="137">
        <f t="shared" si="119"/>
        <v>0</v>
      </c>
      <c r="Y105" s="137">
        <f t="shared" si="119"/>
        <v>0</v>
      </c>
      <c r="Z105" s="246">
        <f t="shared" si="119"/>
        <v>0</v>
      </c>
      <c r="AA105" s="246">
        <f t="shared" si="119"/>
        <v>0</v>
      </c>
      <c r="AB105" s="226"/>
    </row>
    <row r="106" spans="1:28" s="118" customFormat="1" ht="20.25" customHeight="1" x14ac:dyDescent="0.25">
      <c r="A106" s="187"/>
      <c r="B106" s="187"/>
      <c r="C106" s="187"/>
      <c r="D106" s="204"/>
      <c r="E106" s="204"/>
      <c r="F106" s="205"/>
      <c r="G106" s="128"/>
      <c r="H106" s="135"/>
      <c r="I106" s="135"/>
      <c r="J106" s="135"/>
      <c r="K106" s="198">
        <v>32242</v>
      </c>
      <c r="L106" s="199"/>
      <c r="M106" s="199" t="s">
        <v>370</v>
      </c>
      <c r="N106" s="201">
        <f>N107</f>
        <v>9000</v>
      </c>
      <c r="O106" s="201">
        <f t="shared" si="119"/>
        <v>-6000</v>
      </c>
      <c r="P106" s="201">
        <f>P107</f>
        <v>3000</v>
      </c>
      <c r="Q106" s="201">
        <f t="shared" si="119"/>
        <v>0</v>
      </c>
      <c r="R106" s="201">
        <f t="shared" si="119"/>
        <v>0</v>
      </c>
      <c r="S106" s="201">
        <f t="shared" si="119"/>
        <v>0</v>
      </c>
      <c r="T106" s="201">
        <f t="shared" si="119"/>
        <v>0</v>
      </c>
      <c r="U106" s="201">
        <f t="shared" ref="U106:V106" si="120">U107</f>
        <v>0</v>
      </c>
      <c r="V106" s="201">
        <f t="shared" si="120"/>
        <v>0</v>
      </c>
      <c r="W106" s="201">
        <f t="shared" si="119"/>
        <v>0</v>
      </c>
      <c r="X106" s="201">
        <f t="shared" si="119"/>
        <v>0</v>
      </c>
      <c r="Y106" s="201">
        <f t="shared" si="119"/>
        <v>0</v>
      </c>
      <c r="Z106" s="247">
        <f t="shared" si="119"/>
        <v>0</v>
      </c>
      <c r="AA106" s="247">
        <f t="shared" si="119"/>
        <v>0</v>
      </c>
      <c r="AB106" s="226"/>
    </row>
    <row r="107" spans="1:28" s="118" customFormat="1" ht="20.25" customHeight="1" x14ac:dyDescent="0.25">
      <c r="A107" s="187"/>
      <c r="B107" s="187"/>
      <c r="C107" s="187"/>
      <c r="D107" s="204"/>
      <c r="E107" s="204"/>
      <c r="F107" s="205"/>
      <c r="G107" s="128"/>
      <c r="H107" s="135"/>
      <c r="I107" s="135"/>
      <c r="J107" s="135"/>
      <c r="K107" s="11"/>
      <c r="L107" s="175">
        <v>322420</v>
      </c>
      <c r="M107" s="177" t="s">
        <v>370</v>
      </c>
      <c r="N107" s="178">
        <f>+SUMIF('Programska klasifikacija'!$N:$N,$L107,'Programska klasifikacija'!Q:Q)</f>
        <v>9000</v>
      </c>
      <c r="O107" s="178">
        <f>P107-N107</f>
        <v>-6000</v>
      </c>
      <c r="P107" s="178">
        <f>+SUMIF('Programska klasifikacija'!$N:$N,$L107,'Programska klasifikacija'!S:S)</f>
        <v>3000</v>
      </c>
      <c r="Q107" s="178">
        <f>+SUMIF('Programska klasifikacija'!$N:$N,$L107,'Programska klasifikacija'!T:T)</f>
        <v>0</v>
      </c>
      <c r="R107" s="178">
        <f>+SUMIF('Programska klasifikacija'!$N:$N,$L107,'Programska klasifikacija'!U:U)</f>
        <v>0</v>
      </c>
      <c r="S107" s="178">
        <f>+SUMIF('Programska klasifikacija'!$N:$N,$L107,'Programska klasifikacija'!V:V)</f>
        <v>0</v>
      </c>
      <c r="T107" s="178">
        <f>+SUMIF('Programska klasifikacija'!$N:$N,$L107,'Programska klasifikacija'!W:W)</f>
        <v>0</v>
      </c>
      <c r="U107" s="178"/>
      <c r="V107" s="178"/>
      <c r="W107" s="178">
        <f>+SUMIF('Programska klasifikacija'!$N:$N,$L107,'Programska klasifikacija'!Z:Z)</f>
        <v>0</v>
      </c>
      <c r="X107" s="178">
        <f>+SUMIF('Programska klasifikacija'!$N:$N,$L107,'Programska klasifikacija'!AA:AA)</f>
        <v>0</v>
      </c>
      <c r="Y107" s="178">
        <f>+SUMIF('Programska klasifikacija'!$N:$N,$L107,'Programska klasifikacija'!AB:AB)</f>
        <v>0</v>
      </c>
      <c r="Z107" s="178">
        <f>+SUMIF('Programska klasifikacija'!$N:$N,$L107,'Programska klasifikacija'!AC:AC)</f>
        <v>0</v>
      </c>
      <c r="AA107" s="178">
        <f>+SUMIF('Programska klasifikacija'!$N:$N,$L107,'Programska klasifikacija'!AD:AD)</f>
        <v>0</v>
      </c>
      <c r="AB107" s="226"/>
    </row>
    <row r="108" spans="1:28" s="118" customFormat="1" ht="20.25" customHeight="1" x14ac:dyDescent="0.25">
      <c r="A108" s="187"/>
      <c r="B108" s="187"/>
      <c r="C108" s="187"/>
      <c r="D108" s="204"/>
      <c r="E108" s="204"/>
      <c r="F108" s="205"/>
      <c r="G108" s="128"/>
      <c r="H108" s="135"/>
      <c r="I108" s="135"/>
      <c r="J108" s="135">
        <v>3225</v>
      </c>
      <c r="K108" s="135"/>
      <c r="L108" s="136"/>
      <c r="M108" s="131" t="s">
        <v>371</v>
      </c>
      <c r="N108" s="137">
        <f>N109+N111</f>
        <v>10450</v>
      </c>
      <c r="O108" s="137">
        <f>O109+O111</f>
        <v>2000</v>
      </c>
      <c r="P108" s="137">
        <f>P109+P111</f>
        <v>12450</v>
      </c>
      <c r="Q108" s="137">
        <f t="shared" ref="Q108:T108" si="121">Q109+Q111</f>
        <v>0</v>
      </c>
      <c r="R108" s="137">
        <f t="shared" si="121"/>
        <v>0</v>
      </c>
      <c r="S108" s="137">
        <f t="shared" si="121"/>
        <v>0</v>
      </c>
      <c r="T108" s="137">
        <f t="shared" si="121"/>
        <v>0</v>
      </c>
      <c r="U108" s="137">
        <f t="shared" ref="U108:W108" si="122">U109+U111</f>
        <v>0</v>
      </c>
      <c r="V108" s="137">
        <f t="shared" si="122"/>
        <v>0</v>
      </c>
      <c r="W108" s="137">
        <f t="shared" si="122"/>
        <v>5908</v>
      </c>
      <c r="X108" s="137">
        <f t="shared" ref="X108:AA108" si="123">X109+X111</f>
        <v>14750</v>
      </c>
      <c r="Y108" s="137">
        <f t="shared" si="123"/>
        <v>12000</v>
      </c>
      <c r="Z108" s="246">
        <f t="shared" si="123"/>
        <v>0</v>
      </c>
      <c r="AA108" s="246">
        <f t="shared" si="123"/>
        <v>0</v>
      </c>
      <c r="AB108" s="226"/>
    </row>
    <row r="109" spans="1:28" s="118" customFormat="1" ht="20.25" customHeight="1" x14ac:dyDescent="0.25">
      <c r="A109" s="187"/>
      <c r="B109" s="187"/>
      <c r="C109" s="187"/>
      <c r="D109" s="204"/>
      <c r="E109" s="204"/>
      <c r="F109" s="205"/>
      <c r="G109" s="128"/>
      <c r="H109" s="135"/>
      <c r="I109" s="135"/>
      <c r="J109" s="135"/>
      <c r="K109" s="198">
        <v>32251</v>
      </c>
      <c r="L109" s="199"/>
      <c r="M109" s="199" t="s">
        <v>192</v>
      </c>
      <c r="N109" s="201">
        <f>N110</f>
        <v>6450</v>
      </c>
      <c r="O109" s="201">
        <f>O110</f>
        <v>0</v>
      </c>
      <c r="P109" s="201">
        <f>P110</f>
        <v>6450</v>
      </c>
      <c r="Q109" s="201">
        <f t="shared" ref="Q109:T109" si="124">Q110</f>
        <v>0</v>
      </c>
      <c r="R109" s="201">
        <f t="shared" si="124"/>
        <v>0</v>
      </c>
      <c r="S109" s="201">
        <f t="shared" si="124"/>
        <v>0</v>
      </c>
      <c r="T109" s="201">
        <f t="shared" si="124"/>
        <v>0</v>
      </c>
      <c r="U109" s="201">
        <f t="shared" ref="U109:AA109" si="125">U110</f>
        <v>0</v>
      </c>
      <c r="V109" s="201">
        <f t="shared" si="125"/>
        <v>0</v>
      </c>
      <c r="W109" s="201">
        <f t="shared" si="125"/>
        <v>3118</v>
      </c>
      <c r="X109" s="201">
        <f t="shared" si="125"/>
        <v>10950</v>
      </c>
      <c r="Y109" s="201">
        <f t="shared" si="125"/>
        <v>8000</v>
      </c>
      <c r="Z109" s="247">
        <f t="shared" si="125"/>
        <v>0</v>
      </c>
      <c r="AA109" s="247">
        <f t="shared" si="125"/>
        <v>0</v>
      </c>
      <c r="AB109" s="226"/>
    </row>
    <row r="110" spans="1:28" s="118" customFormat="1" ht="20.25" customHeight="1" x14ac:dyDescent="0.25">
      <c r="A110" s="187"/>
      <c r="B110" s="187"/>
      <c r="C110" s="187"/>
      <c r="D110" s="204"/>
      <c r="E110" s="204"/>
      <c r="F110" s="205"/>
      <c r="G110" s="128"/>
      <c r="H110" s="135"/>
      <c r="I110" s="135"/>
      <c r="J110" s="135"/>
      <c r="K110" s="11"/>
      <c r="L110" s="175">
        <v>322510</v>
      </c>
      <c r="M110" s="177" t="s">
        <v>192</v>
      </c>
      <c r="N110" s="178">
        <f>+SUMIF('Programska klasifikacija'!$N:$N,$L110,'Programska klasifikacija'!Q:Q)</f>
        <v>6450</v>
      </c>
      <c r="O110" s="178">
        <f>P110-N110</f>
        <v>0</v>
      </c>
      <c r="P110" s="178">
        <f>+SUMIF('Programska klasifikacija'!$N:$N,$L110,'Programska klasifikacija'!S:S)</f>
        <v>6450</v>
      </c>
      <c r="Q110" s="178">
        <f>+SUMIF('Programska klasifikacija'!$N:$N,$L110,'Programska klasifikacija'!T:T)</f>
        <v>0</v>
      </c>
      <c r="R110" s="178">
        <f>+SUMIF('Programska klasifikacija'!$N:$N,$L110,'Programska klasifikacija'!U:U)</f>
        <v>0</v>
      </c>
      <c r="S110" s="178">
        <f>+SUMIF('Programska klasifikacija'!$N:$N,$L110,'Programska klasifikacija'!V:V)</f>
        <v>0</v>
      </c>
      <c r="T110" s="178">
        <f>+SUMIF('Programska klasifikacija'!$N:$N,$L110,'Programska klasifikacija'!W:W)</f>
        <v>0</v>
      </c>
      <c r="U110" s="178"/>
      <c r="V110" s="178"/>
      <c r="W110" s="178">
        <f>+SUMIF('Programska klasifikacija'!$N:$N,$L110,'Programska klasifikacija'!Z:Z)</f>
        <v>3118</v>
      </c>
      <c r="X110" s="178">
        <f>+SUMIF('Programska klasifikacija'!$N:$N,$L110,'Programska klasifikacija'!AA:AA)</f>
        <v>10950</v>
      </c>
      <c r="Y110" s="178">
        <f>+SUMIF('Programska klasifikacija'!$N:$N,$L110,'Programska klasifikacija'!AB:AB)</f>
        <v>8000</v>
      </c>
      <c r="Z110" s="178">
        <f>+SUMIF('Programska klasifikacija'!$N:$N,$L110,'Programska klasifikacija'!AC:AC)</f>
        <v>0</v>
      </c>
      <c r="AA110" s="178">
        <f>+SUMIF('Programska klasifikacija'!$N:$N,$L110,'Programska klasifikacija'!AD:AD)</f>
        <v>0</v>
      </c>
      <c r="AB110" s="226"/>
    </row>
    <row r="111" spans="1:28" s="118" customFormat="1" ht="20.25" customHeight="1" x14ac:dyDescent="0.25">
      <c r="A111" s="187"/>
      <c r="B111" s="187"/>
      <c r="C111" s="187"/>
      <c r="D111" s="204"/>
      <c r="E111" s="204"/>
      <c r="F111" s="205"/>
      <c r="G111" s="128"/>
      <c r="H111" s="135"/>
      <c r="I111" s="135"/>
      <c r="J111" s="135"/>
      <c r="K111" s="198">
        <v>32252</v>
      </c>
      <c r="L111" s="199"/>
      <c r="M111" s="199" t="s">
        <v>193</v>
      </c>
      <c r="N111" s="201">
        <f>N112</f>
        <v>4000</v>
      </c>
      <c r="O111" s="201">
        <f>O112</f>
        <v>2000</v>
      </c>
      <c r="P111" s="201">
        <f>P112</f>
        <v>6000</v>
      </c>
      <c r="Q111" s="201">
        <f t="shared" ref="Q111:T111" si="126">Q112</f>
        <v>0</v>
      </c>
      <c r="R111" s="201">
        <f t="shared" si="126"/>
        <v>0</v>
      </c>
      <c r="S111" s="201">
        <f t="shared" si="126"/>
        <v>0</v>
      </c>
      <c r="T111" s="201">
        <f t="shared" si="126"/>
        <v>0</v>
      </c>
      <c r="U111" s="201">
        <f t="shared" ref="U111:AA111" si="127">U112</f>
        <v>0</v>
      </c>
      <c r="V111" s="201">
        <f t="shared" si="127"/>
        <v>0</v>
      </c>
      <c r="W111" s="201">
        <f t="shared" si="127"/>
        <v>2790</v>
      </c>
      <c r="X111" s="201">
        <f t="shared" si="127"/>
        <v>3800</v>
      </c>
      <c r="Y111" s="201">
        <f t="shared" si="127"/>
        <v>4000</v>
      </c>
      <c r="Z111" s="247">
        <f t="shared" si="127"/>
        <v>0</v>
      </c>
      <c r="AA111" s="247">
        <f t="shared" si="127"/>
        <v>0</v>
      </c>
      <c r="AB111" s="226"/>
    </row>
    <row r="112" spans="1:28" s="118" customFormat="1" ht="20.25" customHeight="1" x14ac:dyDescent="0.25">
      <c r="A112" s="187"/>
      <c r="B112" s="187"/>
      <c r="C112" s="187"/>
      <c r="D112" s="204"/>
      <c r="E112" s="204"/>
      <c r="F112" s="205"/>
      <c r="G112" s="128"/>
      <c r="H112" s="135"/>
      <c r="I112" s="135"/>
      <c r="J112" s="135"/>
      <c r="K112" s="11"/>
      <c r="L112" s="175">
        <v>322520</v>
      </c>
      <c r="M112" s="177" t="s">
        <v>193</v>
      </c>
      <c r="N112" s="178">
        <f>+SUMIF('Programska klasifikacija'!$N:$N,$L112,'Programska klasifikacija'!Q:Q)</f>
        <v>4000</v>
      </c>
      <c r="O112" s="178">
        <f>P112-N112</f>
        <v>2000</v>
      </c>
      <c r="P112" s="178">
        <f>+SUMIF('Programska klasifikacija'!$N:$N,$L112,'Programska klasifikacija'!S:S)</f>
        <v>6000</v>
      </c>
      <c r="Q112" s="178">
        <f>+SUMIF('Programska klasifikacija'!$N:$N,$L112,'Programska klasifikacija'!T:T)</f>
        <v>0</v>
      </c>
      <c r="R112" s="178">
        <f>+SUMIF('Programska klasifikacija'!$N:$N,$L112,'Programska klasifikacija'!U:U)</f>
        <v>0</v>
      </c>
      <c r="S112" s="178">
        <f>+SUMIF('Programska klasifikacija'!$N:$N,$L112,'Programska klasifikacija'!V:V)</f>
        <v>0</v>
      </c>
      <c r="T112" s="178">
        <f>+SUMIF('Programska klasifikacija'!$N:$N,$L112,'Programska klasifikacija'!W:W)</f>
        <v>0</v>
      </c>
      <c r="U112" s="178"/>
      <c r="V112" s="178"/>
      <c r="W112" s="178">
        <f>+SUMIF('Programska klasifikacija'!$N:$N,$L112,'Programska klasifikacija'!Z:Z)</f>
        <v>2790</v>
      </c>
      <c r="X112" s="178">
        <f>+SUMIF('Programska klasifikacija'!$N:$N,$L112,'Programska klasifikacija'!AA:AA)</f>
        <v>3800</v>
      </c>
      <c r="Y112" s="178">
        <f>+SUMIF('Programska klasifikacija'!$N:$N,$L112,'Programska klasifikacija'!AB:AB)</f>
        <v>4000</v>
      </c>
      <c r="Z112" s="178">
        <f>+SUMIF('Programska klasifikacija'!$N:$N,$L112,'Programska klasifikacija'!AC:AC)</f>
        <v>0</v>
      </c>
      <c r="AA112" s="178">
        <f>+SUMIF('Programska klasifikacija'!$N:$N,$L112,'Programska klasifikacija'!AD:AD)</f>
        <v>0</v>
      </c>
      <c r="AB112" s="226"/>
    </row>
    <row r="113" spans="1:28" s="118" customFormat="1" ht="20.25" customHeight="1" x14ac:dyDescent="0.25">
      <c r="A113" s="187"/>
      <c r="B113" s="187"/>
      <c r="C113" s="187"/>
      <c r="D113" s="204"/>
      <c r="E113" s="204"/>
      <c r="F113" s="205"/>
      <c r="G113" s="128"/>
      <c r="H113" s="135"/>
      <c r="I113" s="135"/>
      <c r="J113" s="135">
        <v>3227</v>
      </c>
      <c r="K113" s="135"/>
      <c r="L113" s="136"/>
      <c r="M113" s="131" t="s">
        <v>194</v>
      </c>
      <c r="N113" s="137">
        <f t="shared" ref="N113:AA114" si="128">N114</f>
        <v>4000</v>
      </c>
      <c r="O113" s="137">
        <f t="shared" si="128"/>
        <v>0</v>
      </c>
      <c r="P113" s="137">
        <f t="shared" si="128"/>
        <v>4000</v>
      </c>
      <c r="Q113" s="137">
        <f t="shared" si="128"/>
        <v>0</v>
      </c>
      <c r="R113" s="137">
        <f t="shared" si="128"/>
        <v>0</v>
      </c>
      <c r="S113" s="137">
        <f t="shared" si="128"/>
        <v>0</v>
      </c>
      <c r="T113" s="137">
        <f t="shared" si="128"/>
        <v>0</v>
      </c>
      <c r="U113" s="137">
        <f t="shared" si="128"/>
        <v>0</v>
      </c>
      <c r="V113" s="137">
        <f t="shared" si="128"/>
        <v>0</v>
      </c>
      <c r="W113" s="137">
        <f t="shared" si="128"/>
        <v>2090</v>
      </c>
      <c r="X113" s="137">
        <f t="shared" si="128"/>
        <v>6000</v>
      </c>
      <c r="Y113" s="137">
        <f t="shared" si="128"/>
        <v>5000</v>
      </c>
      <c r="Z113" s="246">
        <f t="shared" si="128"/>
        <v>0</v>
      </c>
      <c r="AA113" s="246">
        <f t="shared" si="128"/>
        <v>0</v>
      </c>
      <c r="AB113" s="226"/>
    </row>
    <row r="114" spans="1:28" s="118" customFormat="1" ht="20.25" customHeight="1" x14ac:dyDescent="0.25">
      <c r="A114" s="187"/>
      <c r="B114" s="187"/>
      <c r="C114" s="187"/>
      <c r="D114" s="204"/>
      <c r="E114" s="204"/>
      <c r="F114" s="205"/>
      <c r="G114" s="128"/>
      <c r="H114" s="135"/>
      <c r="I114" s="135"/>
      <c r="J114" s="135"/>
      <c r="K114" s="198">
        <v>32271</v>
      </c>
      <c r="L114" s="199"/>
      <c r="M114" s="199" t="s">
        <v>194</v>
      </c>
      <c r="N114" s="201">
        <f t="shared" si="128"/>
        <v>4000</v>
      </c>
      <c r="O114" s="201">
        <f t="shared" si="128"/>
        <v>0</v>
      </c>
      <c r="P114" s="201">
        <f t="shared" si="128"/>
        <v>4000</v>
      </c>
      <c r="Q114" s="201">
        <f t="shared" si="128"/>
        <v>0</v>
      </c>
      <c r="R114" s="201">
        <f t="shared" si="128"/>
        <v>0</v>
      </c>
      <c r="S114" s="201">
        <f t="shared" si="128"/>
        <v>0</v>
      </c>
      <c r="T114" s="201">
        <f t="shared" si="128"/>
        <v>0</v>
      </c>
      <c r="U114" s="201">
        <f t="shared" si="128"/>
        <v>0</v>
      </c>
      <c r="V114" s="201">
        <f t="shared" si="128"/>
        <v>0</v>
      </c>
      <c r="W114" s="201">
        <f t="shared" si="128"/>
        <v>2090</v>
      </c>
      <c r="X114" s="201">
        <f t="shared" si="128"/>
        <v>6000</v>
      </c>
      <c r="Y114" s="201">
        <f t="shared" si="128"/>
        <v>5000</v>
      </c>
      <c r="Z114" s="247">
        <f t="shared" si="128"/>
        <v>0</v>
      </c>
      <c r="AA114" s="247">
        <f t="shared" si="128"/>
        <v>0</v>
      </c>
      <c r="AB114" s="226"/>
    </row>
    <row r="115" spans="1:28" s="118" customFormat="1" ht="20.25" customHeight="1" x14ac:dyDescent="0.25">
      <c r="A115" s="187"/>
      <c r="B115" s="187"/>
      <c r="C115" s="187"/>
      <c r="D115" s="204"/>
      <c r="E115" s="204"/>
      <c r="F115" s="205"/>
      <c r="G115" s="128"/>
      <c r="H115" s="135"/>
      <c r="I115" s="135"/>
      <c r="J115" s="135"/>
      <c r="K115" s="11"/>
      <c r="L115" s="175">
        <v>322710</v>
      </c>
      <c r="M115" s="177" t="s">
        <v>194</v>
      </c>
      <c r="N115" s="178">
        <f>+SUMIF('Programska klasifikacija'!$N:$N,$L115,'Programska klasifikacija'!Q:Q)</f>
        <v>4000</v>
      </c>
      <c r="O115" s="178">
        <f>P115-N115</f>
        <v>0</v>
      </c>
      <c r="P115" s="178">
        <f>+SUMIF('Programska klasifikacija'!$N:$N,$L115,'Programska klasifikacija'!S:S)</f>
        <v>4000</v>
      </c>
      <c r="Q115" s="178">
        <f>+SUMIF('Programska klasifikacija'!$N:$N,$L115,'Programska klasifikacija'!T:T)</f>
        <v>0</v>
      </c>
      <c r="R115" s="178">
        <f>+SUMIF('Programska klasifikacija'!$N:$N,$L115,'Programska klasifikacija'!U:U)</f>
        <v>0</v>
      </c>
      <c r="S115" s="178">
        <f>+SUMIF('Programska klasifikacija'!$N:$N,$L115,'Programska klasifikacija'!V:V)</f>
        <v>0</v>
      </c>
      <c r="T115" s="178">
        <f>+SUMIF('Programska klasifikacija'!$N:$N,$L115,'Programska klasifikacija'!W:W)</f>
        <v>0</v>
      </c>
      <c r="U115" s="178"/>
      <c r="V115" s="178"/>
      <c r="W115" s="178">
        <f>+SUMIF('Programska klasifikacija'!$N:$N,$L115,'Programska klasifikacija'!Z:Z)</f>
        <v>2090</v>
      </c>
      <c r="X115" s="178">
        <f>+SUMIF('Programska klasifikacija'!$N:$N,$L115,'Programska klasifikacija'!AA:AA)</f>
        <v>6000</v>
      </c>
      <c r="Y115" s="178">
        <f>+SUMIF('Programska klasifikacija'!$N:$N,$L115,'Programska klasifikacija'!AB:AB)</f>
        <v>5000</v>
      </c>
      <c r="Z115" s="178">
        <f>+SUMIF('Programska klasifikacija'!$N:$N,$L115,'Programska klasifikacija'!AC:AC)</f>
        <v>0</v>
      </c>
      <c r="AA115" s="178">
        <f>+SUMIF('Programska klasifikacija'!$N:$N,$L115,'Programska klasifikacija'!AD:AD)</f>
        <v>0</v>
      </c>
      <c r="AB115" s="226"/>
    </row>
    <row r="116" spans="1:28" s="218" customFormat="1" ht="20.25" customHeight="1" x14ac:dyDescent="0.25">
      <c r="A116" s="192"/>
      <c r="B116" s="192"/>
      <c r="C116" s="192"/>
      <c r="D116" s="211"/>
      <c r="E116" s="211"/>
      <c r="F116" s="212"/>
      <c r="G116" s="213"/>
      <c r="H116" s="214"/>
      <c r="I116" s="214">
        <v>323</v>
      </c>
      <c r="J116" s="214"/>
      <c r="K116" s="214"/>
      <c r="L116" s="215"/>
      <c r="M116" s="216" t="s">
        <v>196</v>
      </c>
      <c r="N116" s="217">
        <f>N117+N127+N134+N137+N145+N152+N157+N165+N168</f>
        <v>467705</v>
      </c>
      <c r="O116" s="217">
        <f t="shared" ref="O116:W116" si="129">O117+O127+O134+O137+O145+O152+O157+O165+O168</f>
        <v>39840</v>
      </c>
      <c r="P116" s="217">
        <f>P117+P127+P134+P137+P145+P152+P157+P165+P168</f>
        <v>507545</v>
      </c>
      <c r="Q116" s="217">
        <f t="shared" ref="Q116:T116" si="130">Q117+Q127+Q134+Q137+Q145+Q152+Q157+Q165+Q168</f>
        <v>0</v>
      </c>
      <c r="R116" s="217">
        <f t="shared" si="130"/>
        <v>0</v>
      </c>
      <c r="S116" s="217">
        <f t="shared" si="130"/>
        <v>0</v>
      </c>
      <c r="T116" s="217">
        <f t="shared" si="130"/>
        <v>0</v>
      </c>
      <c r="U116" s="217">
        <f t="shared" si="129"/>
        <v>0</v>
      </c>
      <c r="V116" s="217">
        <f t="shared" si="129"/>
        <v>0</v>
      </c>
      <c r="W116" s="217">
        <f t="shared" si="129"/>
        <v>326170</v>
      </c>
      <c r="X116" s="217">
        <f t="shared" ref="X116:AA116" si="131">X117+X127+X134+X137+X145+X152+X157+X165+X168</f>
        <v>450740</v>
      </c>
      <c r="Y116" s="217">
        <f t="shared" si="131"/>
        <v>502565</v>
      </c>
      <c r="Z116" s="245">
        <f t="shared" si="131"/>
        <v>0</v>
      </c>
      <c r="AA116" s="245">
        <f t="shared" si="131"/>
        <v>0</v>
      </c>
      <c r="AB116" s="226"/>
    </row>
    <row r="117" spans="1:28" s="118" customFormat="1" ht="20.25" customHeight="1" x14ac:dyDescent="0.25">
      <c r="A117" s="187"/>
      <c r="B117" s="187"/>
      <c r="C117" s="187"/>
      <c r="D117" s="204"/>
      <c r="E117" s="204"/>
      <c r="F117" s="205"/>
      <c r="G117" s="128"/>
      <c r="H117" s="135"/>
      <c r="I117" s="135"/>
      <c r="J117" s="135">
        <v>3231</v>
      </c>
      <c r="K117" s="135"/>
      <c r="L117" s="136"/>
      <c r="M117" s="131" t="s">
        <v>372</v>
      </c>
      <c r="N117" s="137">
        <f>N118+N120+N122+N124</f>
        <v>24320</v>
      </c>
      <c r="O117" s="137">
        <f>O118+O120+O122+O124</f>
        <v>1600</v>
      </c>
      <c r="P117" s="137">
        <f>P118+P120+P122+P124</f>
        <v>25920</v>
      </c>
      <c r="Q117" s="137">
        <f t="shared" ref="Q117:T117" si="132">Q118+Q120+Q122+Q124</f>
        <v>0</v>
      </c>
      <c r="R117" s="137">
        <f t="shared" si="132"/>
        <v>0</v>
      </c>
      <c r="S117" s="137">
        <f t="shared" si="132"/>
        <v>0</v>
      </c>
      <c r="T117" s="137">
        <f t="shared" si="132"/>
        <v>0</v>
      </c>
      <c r="U117" s="137">
        <f t="shared" ref="U117:W117" si="133">U118+U120+U122+U124</f>
        <v>0</v>
      </c>
      <c r="V117" s="137">
        <f t="shared" si="133"/>
        <v>0</v>
      </c>
      <c r="W117" s="137">
        <f t="shared" si="133"/>
        <v>20386</v>
      </c>
      <c r="X117" s="137">
        <f t="shared" ref="X117:AA117" si="134">X118+X120+X122+X124</f>
        <v>25020</v>
      </c>
      <c r="Y117" s="137">
        <f t="shared" si="134"/>
        <v>30630</v>
      </c>
      <c r="Z117" s="246">
        <f t="shared" si="134"/>
        <v>0</v>
      </c>
      <c r="AA117" s="246">
        <f t="shared" si="134"/>
        <v>0</v>
      </c>
      <c r="AB117" s="226"/>
    </row>
    <row r="118" spans="1:28" s="118" customFormat="1" ht="20.25" customHeight="1" x14ac:dyDescent="0.25">
      <c r="A118" s="187"/>
      <c r="B118" s="187"/>
      <c r="C118" s="187"/>
      <c r="D118" s="204"/>
      <c r="E118" s="204"/>
      <c r="F118" s="205"/>
      <c r="G118" s="128"/>
      <c r="H118" s="135"/>
      <c r="I118" s="135"/>
      <c r="J118" s="135"/>
      <c r="K118" s="198">
        <v>32311</v>
      </c>
      <c r="L118" s="199"/>
      <c r="M118" s="199" t="s">
        <v>373</v>
      </c>
      <c r="N118" s="201">
        <f>N119</f>
        <v>17590</v>
      </c>
      <c r="O118" s="201">
        <f>O119</f>
        <v>-900</v>
      </c>
      <c r="P118" s="201">
        <f>P119</f>
        <v>16690</v>
      </c>
      <c r="Q118" s="201">
        <f t="shared" ref="Q118:T118" si="135">Q119</f>
        <v>0</v>
      </c>
      <c r="R118" s="201">
        <f t="shared" si="135"/>
        <v>0</v>
      </c>
      <c r="S118" s="201">
        <f t="shared" si="135"/>
        <v>0</v>
      </c>
      <c r="T118" s="201">
        <f t="shared" si="135"/>
        <v>0</v>
      </c>
      <c r="U118" s="201">
        <f t="shared" ref="U118:AA118" si="136">U119</f>
        <v>0</v>
      </c>
      <c r="V118" s="201">
        <f t="shared" si="136"/>
        <v>0</v>
      </c>
      <c r="W118" s="201">
        <f t="shared" si="136"/>
        <v>14616</v>
      </c>
      <c r="X118" s="201">
        <f t="shared" si="136"/>
        <v>17090</v>
      </c>
      <c r="Y118" s="201">
        <f t="shared" si="136"/>
        <v>18890</v>
      </c>
      <c r="Z118" s="247">
        <f t="shared" si="136"/>
        <v>0</v>
      </c>
      <c r="AA118" s="247">
        <f t="shared" si="136"/>
        <v>0</v>
      </c>
      <c r="AB118" s="226"/>
    </row>
    <row r="119" spans="1:28" s="118" customFormat="1" ht="20.25" customHeight="1" x14ac:dyDescent="0.25">
      <c r="A119" s="187"/>
      <c r="B119" s="187"/>
      <c r="C119" s="187"/>
      <c r="D119" s="204"/>
      <c r="E119" s="204"/>
      <c r="F119" s="205"/>
      <c r="G119" s="128"/>
      <c r="H119" s="135"/>
      <c r="I119" s="135"/>
      <c r="J119" s="135"/>
      <c r="K119" s="11"/>
      <c r="L119" s="175">
        <v>323110</v>
      </c>
      <c r="M119" s="177" t="s">
        <v>373</v>
      </c>
      <c r="N119" s="178">
        <f>+SUMIF('Programska klasifikacija'!$N:$N,$L119,'Programska klasifikacija'!Q:Q)</f>
        <v>17590</v>
      </c>
      <c r="O119" s="178">
        <f>P119-N119</f>
        <v>-900</v>
      </c>
      <c r="P119" s="178">
        <f>+SUMIF('Programska klasifikacija'!$N:$N,$L119,'Programska klasifikacija'!S:S)</f>
        <v>16690</v>
      </c>
      <c r="Q119" s="178">
        <f>+SUMIF('Programska klasifikacija'!$N:$N,$L119,'Programska klasifikacija'!T:T)</f>
        <v>0</v>
      </c>
      <c r="R119" s="178">
        <f>+SUMIF('Programska klasifikacija'!$N:$N,$L119,'Programska klasifikacija'!U:U)</f>
        <v>0</v>
      </c>
      <c r="S119" s="178">
        <f>+SUMIF('Programska klasifikacija'!$N:$N,$L119,'Programska klasifikacija'!V:V)</f>
        <v>0</v>
      </c>
      <c r="T119" s="178">
        <f>+SUMIF('Programska klasifikacija'!$N:$N,$L119,'Programska klasifikacija'!W:W)</f>
        <v>0</v>
      </c>
      <c r="U119" s="178"/>
      <c r="V119" s="178"/>
      <c r="W119" s="178">
        <f>+SUMIF('Programska klasifikacija'!$N:$N,$L119,'Programska klasifikacija'!Z:Z)</f>
        <v>14616</v>
      </c>
      <c r="X119" s="178">
        <f>+SUMIF('Programska klasifikacija'!$N:$N,$L119,'Programska klasifikacija'!AA:AA)</f>
        <v>17090</v>
      </c>
      <c r="Y119" s="178">
        <f>+SUMIF('Programska klasifikacija'!$N:$N,$L119,'Programska klasifikacija'!AB:AB)</f>
        <v>18890</v>
      </c>
      <c r="Z119" s="178">
        <f>+SUMIF('Programska klasifikacija'!$N:$N,$L119,'Programska klasifikacija'!AC:AC)</f>
        <v>0</v>
      </c>
      <c r="AA119" s="178">
        <f>+SUMIF('Programska klasifikacija'!$N:$N,$L119,'Programska klasifikacija'!AD:AD)</f>
        <v>0</v>
      </c>
      <c r="AB119" s="226"/>
    </row>
    <row r="120" spans="1:28" s="118" customFormat="1" ht="20.25" hidden="1" customHeight="1" x14ac:dyDescent="0.25">
      <c r="A120" s="187"/>
      <c r="B120" s="187"/>
      <c r="C120" s="187"/>
      <c r="D120" s="204"/>
      <c r="E120" s="204"/>
      <c r="F120" s="205"/>
      <c r="G120" s="128"/>
      <c r="H120" s="135"/>
      <c r="I120" s="135"/>
      <c r="J120" s="135"/>
      <c r="K120" s="198">
        <v>32312</v>
      </c>
      <c r="L120" s="199"/>
      <c r="M120" s="199" t="s">
        <v>199</v>
      </c>
      <c r="N120" s="201">
        <f>N121</f>
        <v>0</v>
      </c>
      <c r="O120" s="201">
        <f>O121</f>
        <v>0</v>
      </c>
      <c r="P120" s="201">
        <f>P121</f>
        <v>0</v>
      </c>
      <c r="Q120" s="201">
        <f t="shared" ref="Q120:T120" si="137">Q121</f>
        <v>0</v>
      </c>
      <c r="R120" s="201">
        <f t="shared" si="137"/>
        <v>0</v>
      </c>
      <c r="S120" s="201">
        <f t="shared" si="137"/>
        <v>0</v>
      </c>
      <c r="T120" s="201">
        <f t="shared" si="137"/>
        <v>0</v>
      </c>
      <c r="U120" s="201">
        <f t="shared" ref="U120:AA120" si="138">U121</f>
        <v>0</v>
      </c>
      <c r="V120" s="201">
        <f t="shared" si="138"/>
        <v>0</v>
      </c>
      <c r="W120" s="201">
        <f t="shared" si="138"/>
        <v>0</v>
      </c>
      <c r="X120" s="201">
        <f t="shared" si="138"/>
        <v>0</v>
      </c>
      <c r="Y120" s="201">
        <f t="shared" si="138"/>
        <v>0</v>
      </c>
      <c r="Z120" s="247">
        <f t="shared" si="138"/>
        <v>0</v>
      </c>
      <c r="AA120" s="247">
        <f t="shared" si="138"/>
        <v>0</v>
      </c>
      <c r="AB120" s="226"/>
    </row>
    <row r="121" spans="1:28" s="118" customFormat="1" ht="20.25" hidden="1" customHeight="1" x14ac:dyDescent="0.3">
      <c r="A121" s="187"/>
      <c r="B121" s="187"/>
      <c r="C121" s="187"/>
      <c r="D121" s="204"/>
      <c r="E121" s="204"/>
      <c r="F121" s="205"/>
      <c r="G121" s="128"/>
      <c r="H121" s="135"/>
      <c r="I121" s="135"/>
      <c r="J121" s="135"/>
      <c r="K121" s="11"/>
      <c r="L121" s="175">
        <v>323120</v>
      </c>
      <c r="M121" s="177" t="s">
        <v>199</v>
      </c>
      <c r="N121" s="178">
        <f>+SUMIF('Programska klasifikacija'!$N:$N,$L121,'Programska klasifikacija'!Q:Q)</f>
        <v>0</v>
      </c>
      <c r="O121" s="178">
        <f>P121-N121</f>
        <v>0</v>
      </c>
      <c r="P121" s="178">
        <f>+SUMIF('Programska klasifikacija'!$N:$N,$L121,'Programska klasifikacija'!S:S)</f>
        <v>0</v>
      </c>
      <c r="Q121" s="178">
        <f>+SUMIF('Programska klasifikacija'!$N:$N,$L121,'Programska klasifikacija'!T:T)</f>
        <v>0</v>
      </c>
      <c r="R121" s="178">
        <f>+SUMIF('Programska klasifikacija'!$N:$N,$L121,'Programska klasifikacija'!U:U)</f>
        <v>0</v>
      </c>
      <c r="S121" s="178">
        <f>+SUMIF('Programska klasifikacija'!$N:$N,$L121,'Programska klasifikacija'!V:V)</f>
        <v>0</v>
      </c>
      <c r="T121" s="178">
        <f>+SUMIF('Programska klasifikacija'!$N:$N,$L121,'Programska klasifikacija'!W:W)</f>
        <v>0</v>
      </c>
      <c r="U121" s="178"/>
      <c r="V121" s="178"/>
      <c r="W121" s="178">
        <f>+SUMIF('Programska klasifikacija'!$N:$N,$L121,'Programska klasifikacija'!Z:Z)</f>
        <v>0</v>
      </c>
      <c r="X121" s="178">
        <f>+SUMIF('Programska klasifikacija'!$N:$N,$L121,'Programska klasifikacija'!AA:AA)</f>
        <v>0</v>
      </c>
      <c r="Y121" s="178">
        <f>+SUMIF('Programska klasifikacija'!$N:$N,$L121,'Programska klasifikacija'!AB:AB)</f>
        <v>0</v>
      </c>
      <c r="Z121" s="178">
        <f>+SUMIF('Programska klasifikacija'!$N:$N,$L121,'Programska klasifikacija'!AC:AC)</f>
        <v>0</v>
      </c>
      <c r="AA121" s="178">
        <f>+SUMIF('Programska klasifikacija'!$N:$N,$L121,'Programska klasifikacija'!AD:AD)</f>
        <v>0</v>
      </c>
      <c r="AB121" s="226"/>
    </row>
    <row r="122" spans="1:28" s="118" customFormat="1" ht="20.25" customHeight="1" x14ac:dyDescent="0.25">
      <c r="A122" s="187"/>
      <c r="B122" s="187"/>
      <c r="C122" s="187"/>
      <c r="D122" s="204"/>
      <c r="E122" s="204"/>
      <c r="F122" s="205"/>
      <c r="G122" s="128"/>
      <c r="H122" s="135"/>
      <c r="I122" s="135"/>
      <c r="J122" s="135"/>
      <c r="K122" s="198">
        <v>32313</v>
      </c>
      <c r="L122" s="199"/>
      <c r="M122" s="199" t="s">
        <v>200</v>
      </c>
      <c r="N122" s="201">
        <f>N123</f>
        <v>4630</v>
      </c>
      <c r="O122" s="201">
        <f>O123</f>
        <v>1000</v>
      </c>
      <c r="P122" s="201">
        <f>P123</f>
        <v>5630</v>
      </c>
      <c r="Q122" s="201">
        <f t="shared" ref="Q122:T122" si="139">Q123</f>
        <v>0</v>
      </c>
      <c r="R122" s="201">
        <f t="shared" si="139"/>
        <v>0</v>
      </c>
      <c r="S122" s="201">
        <f t="shared" si="139"/>
        <v>0</v>
      </c>
      <c r="T122" s="201">
        <f t="shared" si="139"/>
        <v>0</v>
      </c>
      <c r="U122" s="201">
        <f t="shared" ref="U122:AA122" si="140">U123</f>
        <v>0</v>
      </c>
      <c r="V122" s="201">
        <f t="shared" si="140"/>
        <v>0</v>
      </c>
      <c r="W122" s="201">
        <f t="shared" si="140"/>
        <v>4153</v>
      </c>
      <c r="X122" s="201">
        <f t="shared" si="140"/>
        <v>5630</v>
      </c>
      <c r="Y122" s="201">
        <f t="shared" si="140"/>
        <v>8740</v>
      </c>
      <c r="Z122" s="247">
        <f t="shared" si="140"/>
        <v>0</v>
      </c>
      <c r="AA122" s="247">
        <f t="shared" si="140"/>
        <v>0</v>
      </c>
      <c r="AB122" s="226"/>
    </row>
    <row r="123" spans="1:28" s="118" customFormat="1" ht="20.25" customHeight="1" x14ac:dyDescent="0.25">
      <c r="A123" s="187"/>
      <c r="B123" s="187"/>
      <c r="C123" s="187"/>
      <c r="D123" s="204"/>
      <c r="E123" s="204"/>
      <c r="F123" s="205"/>
      <c r="G123" s="128"/>
      <c r="H123" s="135"/>
      <c r="I123" s="135"/>
      <c r="J123" s="135"/>
      <c r="K123" s="11"/>
      <c r="L123" s="175">
        <v>323130</v>
      </c>
      <c r="M123" s="177" t="s">
        <v>200</v>
      </c>
      <c r="N123" s="178">
        <f>+SUMIF('Programska klasifikacija'!$N:$N,$L123,'Programska klasifikacija'!Q:Q)</f>
        <v>4630</v>
      </c>
      <c r="O123" s="178">
        <f>P123-N123</f>
        <v>1000</v>
      </c>
      <c r="P123" s="178">
        <f>+SUMIF('Programska klasifikacija'!$N:$N,$L123,'Programska klasifikacija'!S:S)</f>
        <v>5630</v>
      </c>
      <c r="Q123" s="178">
        <f>+SUMIF('Programska klasifikacija'!$N:$N,$L123,'Programska klasifikacija'!T:T)</f>
        <v>0</v>
      </c>
      <c r="R123" s="178">
        <f>+SUMIF('Programska klasifikacija'!$N:$N,$L123,'Programska klasifikacija'!U:U)</f>
        <v>0</v>
      </c>
      <c r="S123" s="178">
        <f>+SUMIF('Programska klasifikacija'!$N:$N,$L123,'Programska klasifikacija'!V:V)</f>
        <v>0</v>
      </c>
      <c r="T123" s="178">
        <f>+SUMIF('Programska klasifikacija'!$N:$N,$L123,'Programska klasifikacija'!W:W)</f>
        <v>0</v>
      </c>
      <c r="U123" s="178"/>
      <c r="V123" s="178"/>
      <c r="W123" s="178">
        <f>+SUMIF('Programska klasifikacija'!$N:$N,$L123,'Programska klasifikacija'!Z:Z)</f>
        <v>4153</v>
      </c>
      <c r="X123" s="178">
        <f>+SUMIF('Programska klasifikacija'!$N:$N,$L123,'Programska klasifikacija'!AA:AA)</f>
        <v>5630</v>
      </c>
      <c r="Y123" s="178">
        <f>+SUMIF('Programska klasifikacija'!$N:$N,$L123,'Programska klasifikacija'!AB:AB)</f>
        <v>8740</v>
      </c>
      <c r="Z123" s="178">
        <f>+SUMIF('Programska klasifikacija'!$N:$N,$L123,'Programska klasifikacija'!AC:AC)</f>
        <v>0</v>
      </c>
      <c r="AA123" s="178">
        <f>+SUMIF('Programska klasifikacija'!$N:$N,$L123,'Programska klasifikacija'!AD:AD)</f>
        <v>0</v>
      </c>
      <c r="AB123" s="226"/>
    </row>
    <row r="124" spans="1:28" s="118" customFormat="1" ht="20.25" customHeight="1" x14ac:dyDescent="0.25">
      <c r="A124" s="187"/>
      <c r="B124" s="187"/>
      <c r="C124" s="187"/>
      <c r="D124" s="204"/>
      <c r="E124" s="204"/>
      <c r="F124" s="205"/>
      <c r="G124" s="128"/>
      <c r="H124" s="135"/>
      <c r="I124" s="135"/>
      <c r="J124" s="135"/>
      <c r="K124" s="198">
        <v>32319</v>
      </c>
      <c r="L124" s="199"/>
      <c r="M124" s="199" t="s">
        <v>201</v>
      </c>
      <c r="N124" s="201">
        <f t="shared" ref="N124:V124" si="141">N125+N126</f>
        <v>2100</v>
      </c>
      <c r="O124" s="201">
        <f t="shared" si="141"/>
        <v>1500</v>
      </c>
      <c r="P124" s="201">
        <f t="shared" ref="P124:T124" si="142">P125+P126</f>
        <v>3600</v>
      </c>
      <c r="Q124" s="201">
        <f t="shared" si="142"/>
        <v>0</v>
      </c>
      <c r="R124" s="201">
        <f t="shared" si="142"/>
        <v>0</v>
      </c>
      <c r="S124" s="201">
        <f t="shared" si="142"/>
        <v>0</v>
      </c>
      <c r="T124" s="201">
        <f t="shared" si="142"/>
        <v>0</v>
      </c>
      <c r="U124" s="201">
        <f t="shared" si="141"/>
        <v>0</v>
      </c>
      <c r="V124" s="201">
        <f t="shared" si="141"/>
        <v>0</v>
      </c>
      <c r="W124" s="201">
        <f t="shared" ref="W124" si="143">W125+W126</f>
        <v>1617</v>
      </c>
      <c r="X124" s="201">
        <f t="shared" ref="X124:AA124" si="144">X125+X126</f>
        <v>2300</v>
      </c>
      <c r="Y124" s="201">
        <f t="shared" si="144"/>
        <v>3000</v>
      </c>
      <c r="Z124" s="247">
        <f t="shared" si="144"/>
        <v>0</v>
      </c>
      <c r="AA124" s="247">
        <f t="shared" si="144"/>
        <v>0</v>
      </c>
      <c r="AB124" s="226"/>
    </row>
    <row r="125" spans="1:28" s="118" customFormat="1" ht="20.25" customHeight="1" x14ac:dyDescent="0.25">
      <c r="A125" s="187"/>
      <c r="B125" s="187"/>
      <c r="C125" s="187"/>
      <c r="D125" s="204"/>
      <c r="E125" s="204"/>
      <c r="F125" s="205"/>
      <c r="G125" s="128"/>
      <c r="H125" s="135"/>
      <c r="I125" s="135"/>
      <c r="J125" s="135"/>
      <c r="K125" s="11"/>
      <c r="L125" s="175">
        <v>323190</v>
      </c>
      <c r="M125" s="177" t="s">
        <v>201</v>
      </c>
      <c r="N125" s="178">
        <f>+SUMIF('Programska klasifikacija'!$N:$N,$L125,'Programska klasifikacija'!Q:Q)</f>
        <v>300</v>
      </c>
      <c r="O125" s="178">
        <f>P125-N125</f>
        <v>1000</v>
      </c>
      <c r="P125" s="178">
        <f>+SUMIF('Programska klasifikacija'!$N:$N,$L125,'Programska klasifikacija'!S:S)</f>
        <v>1300</v>
      </c>
      <c r="Q125" s="178">
        <f>+SUMIF('Programska klasifikacija'!$N:$N,$L125,'Programska klasifikacija'!T:T)</f>
        <v>0</v>
      </c>
      <c r="R125" s="178">
        <f>+SUMIF('Programska klasifikacija'!$N:$N,$L125,'Programska klasifikacija'!U:U)</f>
        <v>0</v>
      </c>
      <c r="S125" s="178">
        <f>+SUMIF('Programska klasifikacija'!$N:$N,$L125,'Programska klasifikacija'!V:V)</f>
        <v>0</v>
      </c>
      <c r="T125" s="178">
        <f>+SUMIF('Programska klasifikacija'!$N:$N,$L125,'Programska klasifikacija'!W:W)</f>
        <v>0</v>
      </c>
      <c r="U125" s="178"/>
      <c r="V125" s="178"/>
      <c r="W125" s="178">
        <f>+SUMIF('Programska klasifikacija'!$N:$N,$L125,'Programska klasifikacija'!Z:Z)</f>
        <v>330</v>
      </c>
      <c r="X125" s="178">
        <f>+SUMIF('Programska klasifikacija'!$N:$N,$L125,'Programska klasifikacija'!AA:AA)</f>
        <v>2300</v>
      </c>
      <c r="Y125" s="178">
        <f>+SUMIF('Programska klasifikacija'!$N:$N,$L125,'Programska klasifikacija'!AB:AB)</f>
        <v>500</v>
      </c>
      <c r="Z125" s="178">
        <f>+SUMIF('Programska klasifikacija'!$N:$N,$L125,'Programska klasifikacija'!AC:AC)</f>
        <v>0</v>
      </c>
      <c r="AA125" s="178">
        <f>+SUMIF('Programska klasifikacija'!$N:$N,$L125,'Programska klasifikacija'!AD:AD)</f>
        <v>0</v>
      </c>
      <c r="AB125" s="226"/>
    </row>
    <row r="126" spans="1:28" s="118" customFormat="1" ht="20.25" customHeight="1" x14ac:dyDescent="0.25">
      <c r="A126" s="187"/>
      <c r="B126" s="187"/>
      <c r="C126" s="187"/>
      <c r="D126" s="204"/>
      <c r="E126" s="204"/>
      <c r="F126" s="205"/>
      <c r="G126" s="128"/>
      <c r="H126" s="135"/>
      <c r="I126" s="135"/>
      <c r="J126" s="135"/>
      <c r="K126" s="11"/>
      <c r="L126" s="175">
        <v>323191</v>
      </c>
      <c r="M126" s="177" t="s">
        <v>202</v>
      </c>
      <c r="N126" s="178">
        <f>+SUMIF('Programska klasifikacija'!$N:$N,$L126,'Programska klasifikacija'!Q:Q)</f>
        <v>1800</v>
      </c>
      <c r="O126" s="178">
        <f>P126-N126</f>
        <v>500</v>
      </c>
      <c r="P126" s="178">
        <f>+SUMIF('Programska klasifikacija'!$N:$N,$L126,'Programska klasifikacija'!S:S)</f>
        <v>2300</v>
      </c>
      <c r="Q126" s="178">
        <f>+SUMIF('Programska klasifikacija'!$N:$N,$L126,'Programska klasifikacija'!T:T)</f>
        <v>0</v>
      </c>
      <c r="R126" s="178">
        <f>+SUMIF('Programska klasifikacija'!$N:$N,$L126,'Programska klasifikacija'!U:U)</f>
        <v>0</v>
      </c>
      <c r="S126" s="178">
        <f>+SUMIF('Programska klasifikacija'!$N:$N,$L126,'Programska klasifikacija'!V:V)</f>
        <v>0</v>
      </c>
      <c r="T126" s="178">
        <f>+SUMIF('Programska klasifikacija'!$N:$N,$L126,'Programska klasifikacija'!W:W)</f>
        <v>0</v>
      </c>
      <c r="U126" s="178"/>
      <c r="V126" s="178"/>
      <c r="W126" s="178">
        <f>+SUMIF('Programska klasifikacija'!$N:$N,$L126,'Programska klasifikacija'!Z:Z)</f>
        <v>1287</v>
      </c>
      <c r="X126" s="178">
        <f>+SUMIF('Programska klasifikacija'!$N:$N,$L126,'Programska klasifikacija'!AA:AA)</f>
        <v>0</v>
      </c>
      <c r="Y126" s="178">
        <f>+SUMIF('Programska klasifikacija'!$N:$N,$L126,'Programska klasifikacija'!AB:AB)</f>
        <v>2500</v>
      </c>
      <c r="Z126" s="178">
        <f>+SUMIF('Programska klasifikacija'!$N:$N,$L126,'Programska klasifikacija'!AC:AC)</f>
        <v>0</v>
      </c>
      <c r="AA126" s="178">
        <f>+SUMIF('Programska klasifikacija'!$N:$N,$L126,'Programska klasifikacija'!AD:AD)</f>
        <v>0</v>
      </c>
      <c r="AB126" s="226"/>
    </row>
    <row r="127" spans="1:28" s="118" customFormat="1" ht="20.25" customHeight="1" x14ac:dyDescent="0.25">
      <c r="A127" s="187"/>
      <c r="B127" s="187"/>
      <c r="C127" s="187"/>
      <c r="D127" s="204"/>
      <c r="E127" s="204"/>
      <c r="F127" s="205"/>
      <c r="G127" s="128"/>
      <c r="H127" s="135"/>
      <c r="I127" s="135"/>
      <c r="J127" s="135">
        <v>3232</v>
      </c>
      <c r="K127" s="135"/>
      <c r="L127" s="136"/>
      <c r="M127" s="131" t="s">
        <v>203</v>
      </c>
      <c r="N127" s="137">
        <f>N130+N132+N128</f>
        <v>156260</v>
      </c>
      <c r="O127" s="137">
        <f t="shared" ref="O127" si="145">O130+O132+O128</f>
        <v>27950</v>
      </c>
      <c r="P127" s="137">
        <f>P130+P132+P128</f>
        <v>184210</v>
      </c>
      <c r="Q127" s="137">
        <f t="shared" ref="Q127:T127" si="146">Q130+Q132+Q128</f>
        <v>0</v>
      </c>
      <c r="R127" s="137">
        <f t="shared" si="146"/>
        <v>0</v>
      </c>
      <c r="S127" s="137">
        <f t="shared" si="146"/>
        <v>0</v>
      </c>
      <c r="T127" s="137">
        <f t="shared" si="146"/>
        <v>0</v>
      </c>
      <c r="U127" s="137">
        <f t="shared" ref="U127" si="147">U130+U132+U128</f>
        <v>0</v>
      </c>
      <c r="V127" s="137">
        <f t="shared" ref="V127:W127" si="148">V130+V132+V128</f>
        <v>0</v>
      </c>
      <c r="W127" s="137">
        <f t="shared" si="148"/>
        <v>73528</v>
      </c>
      <c r="X127" s="137">
        <f t="shared" ref="X127:AA127" si="149">X130+X132+X128</f>
        <v>97520</v>
      </c>
      <c r="Y127" s="137">
        <f t="shared" si="149"/>
        <v>113530</v>
      </c>
      <c r="Z127" s="246">
        <f t="shared" si="149"/>
        <v>0</v>
      </c>
      <c r="AA127" s="246">
        <f t="shared" si="149"/>
        <v>0</v>
      </c>
      <c r="AB127" s="226"/>
    </row>
    <row r="128" spans="1:28" s="118" customFormat="1" ht="25.5" x14ac:dyDescent="0.25">
      <c r="A128" s="187"/>
      <c r="B128" s="187"/>
      <c r="C128" s="187"/>
      <c r="D128" s="204"/>
      <c r="E128" s="204"/>
      <c r="F128" s="205"/>
      <c r="G128" s="128"/>
      <c r="H128" s="135"/>
      <c r="I128" s="135"/>
      <c r="J128" s="135"/>
      <c r="K128" s="198">
        <v>32321</v>
      </c>
      <c r="L128" s="199"/>
      <c r="M128" s="199" t="s">
        <v>392</v>
      </c>
      <c r="N128" s="201">
        <f t="shared" ref="N128:T130" si="150">N129</f>
        <v>0</v>
      </c>
      <c r="O128" s="201">
        <f t="shared" si="150"/>
        <v>30000</v>
      </c>
      <c r="P128" s="201">
        <f t="shared" si="150"/>
        <v>30000</v>
      </c>
      <c r="Q128" s="201">
        <f t="shared" si="150"/>
        <v>0</v>
      </c>
      <c r="R128" s="201">
        <f t="shared" si="150"/>
        <v>0</v>
      </c>
      <c r="S128" s="201">
        <f t="shared" si="150"/>
        <v>0</v>
      </c>
      <c r="T128" s="201">
        <f t="shared" si="150"/>
        <v>0</v>
      </c>
      <c r="U128" s="201">
        <f t="shared" ref="U128:AA130" si="151">U129</f>
        <v>0</v>
      </c>
      <c r="V128" s="201">
        <f t="shared" si="151"/>
        <v>0</v>
      </c>
      <c r="W128" s="201">
        <f t="shared" si="151"/>
        <v>12555</v>
      </c>
      <c r="X128" s="201">
        <f t="shared" si="151"/>
        <v>10000</v>
      </c>
      <c r="Y128" s="201">
        <f t="shared" si="151"/>
        <v>28000</v>
      </c>
      <c r="Z128" s="247">
        <f t="shared" si="151"/>
        <v>0</v>
      </c>
      <c r="AA128" s="247">
        <f t="shared" si="151"/>
        <v>0</v>
      </c>
      <c r="AB128" s="226"/>
    </row>
    <row r="129" spans="1:28" s="118" customFormat="1" ht="20.25" customHeight="1" x14ac:dyDescent="0.25">
      <c r="A129" s="187"/>
      <c r="B129" s="187"/>
      <c r="C129" s="187"/>
      <c r="D129" s="204"/>
      <c r="E129" s="204"/>
      <c r="F129" s="205"/>
      <c r="G129" s="128"/>
      <c r="H129" s="135"/>
      <c r="I129" s="135"/>
      <c r="J129" s="135"/>
      <c r="K129" s="135"/>
      <c r="L129" s="175">
        <v>323210</v>
      </c>
      <c r="M129" s="177" t="s">
        <v>392</v>
      </c>
      <c r="N129" s="178">
        <f>+SUMIF('Programska klasifikacija'!$N:$N,$L129,'Programska klasifikacija'!Q:Q)</f>
        <v>0</v>
      </c>
      <c r="O129" s="178">
        <f>P129-N129</f>
        <v>30000</v>
      </c>
      <c r="P129" s="178">
        <f>+SUMIF('Programska klasifikacija'!$N:$N,$L129,'Programska klasifikacija'!S:S)</f>
        <v>30000</v>
      </c>
      <c r="Q129" s="178">
        <f>+SUMIF('Programska klasifikacija'!$N:$N,$L129,'Programska klasifikacija'!T:T)</f>
        <v>0</v>
      </c>
      <c r="R129" s="178">
        <f>+SUMIF('Programska klasifikacija'!$N:$N,$L129,'Programska klasifikacija'!U:U)</f>
        <v>0</v>
      </c>
      <c r="S129" s="178">
        <f>+SUMIF('Programska klasifikacija'!$N:$N,$L129,'Programska klasifikacija'!V:V)</f>
        <v>0</v>
      </c>
      <c r="T129" s="178">
        <f>+SUMIF('Programska klasifikacija'!$N:$N,$L129,'Programska klasifikacija'!W:W)</f>
        <v>0</v>
      </c>
      <c r="U129" s="178"/>
      <c r="V129" s="178"/>
      <c r="W129" s="178">
        <f>+SUMIF('Programska klasifikacija'!$N:$N,$L129,'Programska klasifikacija'!Z:Z)</f>
        <v>12555</v>
      </c>
      <c r="X129" s="178">
        <f>+SUMIF('Programska klasifikacija'!$N:$N,$L129,'Programska klasifikacija'!AA:AA)</f>
        <v>10000</v>
      </c>
      <c r="Y129" s="178">
        <f>+SUMIF('Programska klasifikacija'!$N:$N,$L129,'Programska klasifikacija'!AB:AB)</f>
        <v>28000</v>
      </c>
      <c r="Z129" s="178">
        <f>+SUMIF('Programska klasifikacija'!$N:$N,$L129,'Programska klasifikacija'!AC:AC)</f>
        <v>0</v>
      </c>
      <c r="AA129" s="178">
        <f>+SUMIF('Programska klasifikacija'!$N:$N,$L129,'Programska klasifikacija'!AD:AD)</f>
        <v>0</v>
      </c>
      <c r="AB129" s="226"/>
    </row>
    <row r="130" spans="1:28" s="118" customFormat="1" ht="24.95" customHeight="1" x14ac:dyDescent="0.25">
      <c r="A130" s="187"/>
      <c r="B130" s="187"/>
      <c r="C130" s="187"/>
      <c r="D130" s="204"/>
      <c r="E130" s="204"/>
      <c r="F130" s="205"/>
      <c r="G130" s="128"/>
      <c r="H130" s="135"/>
      <c r="I130" s="135"/>
      <c r="J130" s="135"/>
      <c r="K130" s="198">
        <v>32322</v>
      </c>
      <c r="L130" s="199"/>
      <c r="M130" s="199" t="s">
        <v>204</v>
      </c>
      <c r="N130" s="201">
        <f t="shared" si="150"/>
        <v>133080</v>
      </c>
      <c r="O130" s="201">
        <f t="shared" si="150"/>
        <v>-2050</v>
      </c>
      <c r="P130" s="201">
        <f t="shared" si="150"/>
        <v>131030</v>
      </c>
      <c r="Q130" s="201">
        <f t="shared" si="150"/>
        <v>0</v>
      </c>
      <c r="R130" s="201">
        <f t="shared" si="150"/>
        <v>0</v>
      </c>
      <c r="S130" s="201">
        <f t="shared" si="150"/>
        <v>0</v>
      </c>
      <c r="T130" s="201">
        <f t="shared" si="150"/>
        <v>0</v>
      </c>
      <c r="U130" s="201">
        <f t="shared" si="151"/>
        <v>0</v>
      </c>
      <c r="V130" s="201">
        <f t="shared" si="151"/>
        <v>0</v>
      </c>
      <c r="W130" s="201">
        <f t="shared" si="151"/>
        <v>52098</v>
      </c>
      <c r="X130" s="201">
        <f t="shared" si="151"/>
        <v>72340</v>
      </c>
      <c r="Y130" s="201">
        <f t="shared" si="151"/>
        <v>72350</v>
      </c>
      <c r="Z130" s="247">
        <f t="shared" si="151"/>
        <v>0</v>
      </c>
      <c r="AA130" s="247">
        <f t="shared" si="151"/>
        <v>0</v>
      </c>
      <c r="AB130" s="226"/>
    </row>
    <row r="131" spans="1:28" s="118" customFormat="1" ht="20.25" customHeight="1" x14ac:dyDescent="0.25">
      <c r="A131" s="187"/>
      <c r="B131" s="187"/>
      <c r="C131" s="187"/>
      <c r="D131" s="204"/>
      <c r="E131" s="204"/>
      <c r="F131" s="205"/>
      <c r="G131" s="128"/>
      <c r="H131" s="135"/>
      <c r="I131" s="135"/>
      <c r="J131" s="135"/>
      <c r="K131" s="11"/>
      <c r="L131" s="175">
        <v>323220</v>
      </c>
      <c r="M131" s="177" t="s">
        <v>204</v>
      </c>
      <c r="N131" s="178">
        <f>+SUMIF('Programska klasifikacija'!$N:$N,$L131,'Programska klasifikacija'!Q:Q)</f>
        <v>133080</v>
      </c>
      <c r="O131" s="178">
        <f>P131-N131</f>
        <v>-2050</v>
      </c>
      <c r="P131" s="178">
        <f>+SUMIF('Programska klasifikacija'!$N:$N,$L131,'Programska klasifikacija'!S:S)</f>
        <v>131030</v>
      </c>
      <c r="Q131" s="178">
        <f>+SUMIF('Programska klasifikacija'!$N:$N,$L131,'Programska klasifikacija'!T:T)</f>
        <v>0</v>
      </c>
      <c r="R131" s="178">
        <f>+SUMIF('Programska klasifikacija'!$N:$N,$L131,'Programska klasifikacija'!U:U)</f>
        <v>0</v>
      </c>
      <c r="S131" s="178">
        <f>+SUMIF('Programska klasifikacija'!$N:$N,$L131,'Programska klasifikacija'!V:V)</f>
        <v>0</v>
      </c>
      <c r="T131" s="178">
        <f>+SUMIF('Programska klasifikacija'!$N:$N,$L131,'Programska klasifikacija'!W:W)</f>
        <v>0</v>
      </c>
      <c r="U131" s="178"/>
      <c r="V131" s="178"/>
      <c r="W131" s="178">
        <f>+SUMIF('Programska klasifikacija'!$N:$N,$L131,'Programska klasifikacija'!Z:Z)</f>
        <v>52098</v>
      </c>
      <c r="X131" s="178">
        <f>+SUMIF('Programska klasifikacija'!$N:$N,$L131,'Programska klasifikacija'!AA:AA)</f>
        <v>72340</v>
      </c>
      <c r="Y131" s="178">
        <f>+SUMIF('Programska klasifikacija'!$N:$N,$L131,'Programska klasifikacija'!AB:AB)</f>
        <v>72350</v>
      </c>
      <c r="Z131" s="178">
        <f>+SUMIF('Programska klasifikacija'!$N:$N,$L131,'Programska klasifikacija'!AC:AC)</f>
        <v>0</v>
      </c>
      <c r="AA131" s="178">
        <f>+SUMIF('Programska klasifikacija'!$N:$N,$L131,'Programska klasifikacija'!AD:AD)</f>
        <v>0</v>
      </c>
      <c r="AB131" s="226"/>
    </row>
    <row r="132" spans="1:28" s="118" customFormat="1" ht="24.95" customHeight="1" x14ac:dyDescent="0.25">
      <c r="A132" s="187"/>
      <c r="B132" s="187"/>
      <c r="C132" s="187"/>
      <c r="D132" s="204"/>
      <c r="E132" s="204"/>
      <c r="F132" s="205"/>
      <c r="G132" s="128"/>
      <c r="H132" s="135"/>
      <c r="I132" s="135"/>
      <c r="J132" s="135"/>
      <c r="K132" s="198">
        <v>32323</v>
      </c>
      <c r="L132" s="199"/>
      <c r="M132" s="199" t="s">
        <v>205</v>
      </c>
      <c r="N132" s="201">
        <f>N133</f>
        <v>23180</v>
      </c>
      <c r="O132" s="201">
        <f>O133</f>
        <v>0</v>
      </c>
      <c r="P132" s="201">
        <f>P133</f>
        <v>23180</v>
      </c>
      <c r="Q132" s="201">
        <f t="shared" ref="Q132:T132" si="152">Q133</f>
        <v>0</v>
      </c>
      <c r="R132" s="201">
        <f t="shared" si="152"/>
        <v>0</v>
      </c>
      <c r="S132" s="201">
        <f t="shared" si="152"/>
        <v>0</v>
      </c>
      <c r="T132" s="201">
        <f t="shared" si="152"/>
        <v>0</v>
      </c>
      <c r="U132" s="201">
        <f t="shared" ref="U132:AA132" si="153">U133</f>
        <v>0</v>
      </c>
      <c r="V132" s="201">
        <f t="shared" si="153"/>
        <v>0</v>
      </c>
      <c r="W132" s="201">
        <f t="shared" si="153"/>
        <v>8875</v>
      </c>
      <c r="X132" s="201">
        <f t="shared" si="153"/>
        <v>15180</v>
      </c>
      <c r="Y132" s="201">
        <f t="shared" si="153"/>
        <v>13180</v>
      </c>
      <c r="Z132" s="247">
        <f t="shared" si="153"/>
        <v>0</v>
      </c>
      <c r="AA132" s="247">
        <f t="shared" si="153"/>
        <v>0</v>
      </c>
      <c r="AB132" s="226"/>
    </row>
    <row r="133" spans="1:28" s="118" customFormat="1" ht="20.25" customHeight="1" x14ac:dyDescent="0.25">
      <c r="A133" s="187"/>
      <c r="B133" s="187"/>
      <c r="C133" s="187"/>
      <c r="D133" s="204"/>
      <c r="E133" s="204"/>
      <c r="F133" s="205"/>
      <c r="G133" s="128"/>
      <c r="H133" s="135"/>
      <c r="I133" s="135"/>
      <c r="J133" s="135"/>
      <c r="K133" s="11"/>
      <c r="L133" s="175">
        <v>323230</v>
      </c>
      <c r="M133" s="177" t="s">
        <v>205</v>
      </c>
      <c r="N133" s="178">
        <f>+SUMIF('Programska klasifikacija'!$N:$N,$L133,'Programska klasifikacija'!Q:Q)</f>
        <v>23180</v>
      </c>
      <c r="O133" s="178">
        <f>P133-N133</f>
        <v>0</v>
      </c>
      <c r="P133" s="178">
        <f>+SUMIF('Programska klasifikacija'!$N:$N,$L133,'Programska klasifikacija'!S:S)</f>
        <v>23180</v>
      </c>
      <c r="Q133" s="178">
        <f>+SUMIF('Programska klasifikacija'!$N:$N,$L133,'Programska klasifikacija'!T:T)</f>
        <v>0</v>
      </c>
      <c r="R133" s="178">
        <f>+SUMIF('Programska klasifikacija'!$N:$N,$L133,'Programska klasifikacija'!U:U)</f>
        <v>0</v>
      </c>
      <c r="S133" s="178">
        <f>+SUMIF('Programska klasifikacija'!$N:$N,$L133,'Programska klasifikacija'!V:V)</f>
        <v>0</v>
      </c>
      <c r="T133" s="178">
        <f>+SUMIF('Programska klasifikacija'!$N:$N,$L133,'Programska klasifikacija'!W:W)</f>
        <v>0</v>
      </c>
      <c r="U133" s="178"/>
      <c r="V133" s="178"/>
      <c r="W133" s="178">
        <f>+SUMIF('Programska klasifikacija'!$N:$N,$L133,'Programska klasifikacija'!Z:Z)</f>
        <v>8875</v>
      </c>
      <c r="X133" s="178">
        <f>+SUMIF('Programska klasifikacija'!$N:$N,$L133,'Programska klasifikacija'!AA:AA)</f>
        <v>15180</v>
      </c>
      <c r="Y133" s="178">
        <f>+SUMIF('Programska klasifikacija'!$N:$N,$L133,'Programska klasifikacija'!AB:AB)</f>
        <v>13180</v>
      </c>
      <c r="Z133" s="178">
        <f>+SUMIF('Programska klasifikacija'!$N:$N,$L133,'Programska klasifikacija'!AC:AC)</f>
        <v>0</v>
      </c>
      <c r="AA133" s="178">
        <f>+SUMIF('Programska klasifikacija'!$N:$N,$L133,'Programska klasifikacija'!AD:AD)</f>
        <v>0</v>
      </c>
      <c r="AB133" s="226"/>
    </row>
    <row r="134" spans="1:28" s="118" customFormat="1" ht="20.25" customHeight="1" x14ac:dyDescent="0.25">
      <c r="A134" s="187"/>
      <c r="B134" s="187"/>
      <c r="C134" s="187"/>
      <c r="D134" s="204"/>
      <c r="E134" s="204"/>
      <c r="F134" s="205"/>
      <c r="G134" s="128"/>
      <c r="H134" s="135"/>
      <c r="I134" s="135"/>
      <c r="J134" s="135">
        <v>3233</v>
      </c>
      <c r="K134" s="135"/>
      <c r="L134" s="136"/>
      <c r="M134" s="131" t="s">
        <v>206</v>
      </c>
      <c r="N134" s="137">
        <f t="shared" ref="N134:AA135" si="154">N135</f>
        <v>3900</v>
      </c>
      <c r="O134" s="137">
        <f t="shared" si="154"/>
        <v>-360</v>
      </c>
      <c r="P134" s="137">
        <f t="shared" si="154"/>
        <v>3540</v>
      </c>
      <c r="Q134" s="137">
        <f t="shared" si="154"/>
        <v>0</v>
      </c>
      <c r="R134" s="137">
        <f t="shared" si="154"/>
        <v>0</v>
      </c>
      <c r="S134" s="137">
        <f t="shared" si="154"/>
        <v>0</v>
      </c>
      <c r="T134" s="137">
        <f t="shared" si="154"/>
        <v>0</v>
      </c>
      <c r="U134" s="137">
        <f t="shared" si="154"/>
        <v>0</v>
      </c>
      <c r="V134" s="137">
        <f t="shared" si="154"/>
        <v>0</v>
      </c>
      <c r="W134" s="137">
        <f t="shared" si="154"/>
        <v>2076</v>
      </c>
      <c r="X134" s="137">
        <f t="shared" si="154"/>
        <v>3400</v>
      </c>
      <c r="Y134" s="137">
        <f t="shared" si="154"/>
        <v>3040</v>
      </c>
      <c r="Z134" s="246">
        <f t="shared" si="154"/>
        <v>0</v>
      </c>
      <c r="AA134" s="246">
        <f t="shared" si="154"/>
        <v>0</v>
      </c>
      <c r="AB134" s="226"/>
    </row>
    <row r="135" spans="1:28" s="118" customFormat="1" ht="20.25" customHeight="1" x14ac:dyDescent="0.25">
      <c r="A135" s="187"/>
      <c r="B135" s="187"/>
      <c r="C135" s="187"/>
      <c r="D135" s="204"/>
      <c r="E135" s="204"/>
      <c r="F135" s="205"/>
      <c r="G135" s="128"/>
      <c r="H135" s="135"/>
      <c r="I135" s="135"/>
      <c r="J135" s="135"/>
      <c r="K135" s="198">
        <v>32339</v>
      </c>
      <c r="L135" s="199"/>
      <c r="M135" s="199" t="s">
        <v>207</v>
      </c>
      <c r="N135" s="201">
        <f t="shared" si="154"/>
        <v>3900</v>
      </c>
      <c r="O135" s="201">
        <f t="shared" si="154"/>
        <v>-360</v>
      </c>
      <c r="P135" s="201">
        <f t="shared" si="154"/>
        <v>3540</v>
      </c>
      <c r="Q135" s="201">
        <f t="shared" si="154"/>
        <v>0</v>
      </c>
      <c r="R135" s="201">
        <f t="shared" si="154"/>
        <v>0</v>
      </c>
      <c r="S135" s="201">
        <f t="shared" si="154"/>
        <v>0</v>
      </c>
      <c r="T135" s="201">
        <f t="shared" si="154"/>
        <v>0</v>
      </c>
      <c r="U135" s="201">
        <f t="shared" si="154"/>
        <v>0</v>
      </c>
      <c r="V135" s="201">
        <f t="shared" si="154"/>
        <v>0</v>
      </c>
      <c r="W135" s="201">
        <f t="shared" si="154"/>
        <v>2076</v>
      </c>
      <c r="X135" s="201">
        <f t="shared" si="154"/>
        <v>3400</v>
      </c>
      <c r="Y135" s="201">
        <f t="shared" si="154"/>
        <v>3040</v>
      </c>
      <c r="Z135" s="247">
        <f t="shared" si="154"/>
        <v>0</v>
      </c>
      <c r="AA135" s="247">
        <f t="shared" si="154"/>
        <v>0</v>
      </c>
      <c r="AB135" s="226"/>
    </row>
    <row r="136" spans="1:28" s="118" customFormat="1" ht="20.25" customHeight="1" x14ac:dyDescent="0.25">
      <c r="A136" s="187"/>
      <c r="B136" s="187"/>
      <c r="C136" s="187"/>
      <c r="D136" s="204"/>
      <c r="E136" s="204"/>
      <c r="F136" s="205"/>
      <c r="G136" s="128"/>
      <c r="H136" s="135"/>
      <c r="I136" s="135"/>
      <c r="J136" s="135"/>
      <c r="K136" s="11"/>
      <c r="L136" s="175">
        <v>323390</v>
      </c>
      <c r="M136" s="177" t="s">
        <v>207</v>
      </c>
      <c r="N136" s="178">
        <f>+SUMIF('Programska klasifikacija'!$N:$N,$L136,'Programska klasifikacija'!Q:Q)</f>
        <v>3900</v>
      </c>
      <c r="O136" s="178">
        <f>P136-N136</f>
        <v>-360</v>
      </c>
      <c r="P136" s="178">
        <f>+SUMIF('Programska klasifikacija'!$N:$N,$L136,'Programska klasifikacija'!S:S)</f>
        <v>3540</v>
      </c>
      <c r="Q136" s="178">
        <f>+SUMIF('Programska klasifikacija'!$N:$N,$L136,'Programska klasifikacija'!T:T)</f>
        <v>0</v>
      </c>
      <c r="R136" s="178">
        <f>+SUMIF('Programska klasifikacija'!$N:$N,$L136,'Programska klasifikacija'!U:U)</f>
        <v>0</v>
      </c>
      <c r="S136" s="178">
        <f>+SUMIF('Programska klasifikacija'!$N:$N,$L136,'Programska klasifikacija'!V:V)</f>
        <v>0</v>
      </c>
      <c r="T136" s="178">
        <f>+SUMIF('Programska klasifikacija'!$N:$N,$L136,'Programska klasifikacija'!W:W)</f>
        <v>0</v>
      </c>
      <c r="U136" s="178"/>
      <c r="V136" s="178"/>
      <c r="W136" s="178">
        <f>+SUMIF('Programska klasifikacija'!$N:$N,$L136,'Programska klasifikacija'!Z:Z)</f>
        <v>2076</v>
      </c>
      <c r="X136" s="178">
        <f>+SUMIF('Programska klasifikacija'!$N:$N,$L136,'Programska klasifikacija'!AA:AA)</f>
        <v>3400</v>
      </c>
      <c r="Y136" s="178">
        <f>+SUMIF('Programska klasifikacija'!$N:$N,$L136,'Programska klasifikacija'!AB:AB)</f>
        <v>3040</v>
      </c>
      <c r="Z136" s="178">
        <f>+SUMIF('Programska klasifikacija'!$N:$N,$L136,'Programska klasifikacija'!AC:AC)</f>
        <v>0</v>
      </c>
      <c r="AA136" s="178">
        <f>+SUMIF('Programska klasifikacija'!$N:$N,$L136,'Programska klasifikacija'!AD:AD)</f>
        <v>0</v>
      </c>
      <c r="AB136" s="226"/>
    </row>
    <row r="137" spans="1:28" s="118" customFormat="1" ht="20.25" customHeight="1" x14ac:dyDescent="0.25">
      <c r="A137" s="187"/>
      <c r="B137" s="187"/>
      <c r="C137" s="187"/>
      <c r="D137" s="204"/>
      <c r="E137" s="204"/>
      <c r="F137" s="205"/>
      <c r="G137" s="128"/>
      <c r="H137" s="135"/>
      <c r="I137" s="135"/>
      <c r="J137" s="135">
        <v>3234</v>
      </c>
      <c r="K137" s="135"/>
      <c r="L137" s="136"/>
      <c r="M137" s="131" t="s">
        <v>208</v>
      </c>
      <c r="N137" s="137">
        <f>N138+N140+N142</f>
        <v>31945</v>
      </c>
      <c r="O137" s="137">
        <f>O138+O140+O142</f>
        <v>100</v>
      </c>
      <c r="P137" s="137">
        <f>P138+P140+P142</f>
        <v>32045</v>
      </c>
      <c r="Q137" s="137">
        <f t="shared" ref="Q137:T137" si="155">Q138+Q140+Q142</f>
        <v>0</v>
      </c>
      <c r="R137" s="137">
        <f t="shared" si="155"/>
        <v>0</v>
      </c>
      <c r="S137" s="137">
        <f t="shared" si="155"/>
        <v>0</v>
      </c>
      <c r="T137" s="137">
        <f t="shared" si="155"/>
        <v>0</v>
      </c>
      <c r="U137" s="137">
        <f t="shared" ref="U137:W137" si="156">U138+U140+U142</f>
        <v>0</v>
      </c>
      <c r="V137" s="137">
        <f t="shared" si="156"/>
        <v>0</v>
      </c>
      <c r="W137" s="137">
        <f t="shared" si="156"/>
        <v>24923</v>
      </c>
      <c r="X137" s="137">
        <f t="shared" ref="X137:AA137" si="157">X138+X140+X142</f>
        <v>39445</v>
      </c>
      <c r="Y137" s="137">
        <f t="shared" si="157"/>
        <v>42380</v>
      </c>
      <c r="Z137" s="246">
        <f t="shared" si="157"/>
        <v>0</v>
      </c>
      <c r="AA137" s="246">
        <f t="shared" si="157"/>
        <v>0</v>
      </c>
      <c r="AB137" s="226"/>
    </row>
    <row r="138" spans="1:28" s="118" customFormat="1" ht="20.25" customHeight="1" x14ac:dyDescent="0.25">
      <c r="A138" s="187"/>
      <c r="B138" s="187"/>
      <c r="C138" s="187"/>
      <c r="D138" s="204"/>
      <c r="E138" s="204"/>
      <c r="F138" s="205"/>
      <c r="G138" s="128"/>
      <c r="H138" s="135"/>
      <c r="I138" s="135"/>
      <c r="J138" s="135"/>
      <c r="K138" s="198">
        <v>32341</v>
      </c>
      <c r="L138" s="199"/>
      <c r="M138" s="199" t="s">
        <v>209</v>
      </c>
      <c r="N138" s="201">
        <f>N139</f>
        <v>3150</v>
      </c>
      <c r="O138" s="201">
        <f>O139</f>
        <v>100</v>
      </c>
      <c r="P138" s="201">
        <f>P139</f>
        <v>3250</v>
      </c>
      <c r="Q138" s="201">
        <f t="shared" ref="Q138:T138" si="158">Q139</f>
        <v>0</v>
      </c>
      <c r="R138" s="201">
        <f t="shared" si="158"/>
        <v>0</v>
      </c>
      <c r="S138" s="201">
        <f t="shared" si="158"/>
        <v>0</v>
      </c>
      <c r="T138" s="201">
        <f t="shared" si="158"/>
        <v>0</v>
      </c>
      <c r="U138" s="201">
        <f t="shared" ref="U138:AA138" si="159">U139</f>
        <v>0</v>
      </c>
      <c r="V138" s="201">
        <f t="shared" si="159"/>
        <v>0</v>
      </c>
      <c r="W138" s="201">
        <f t="shared" si="159"/>
        <v>2206</v>
      </c>
      <c r="X138" s="201">
        <f t="shared" si="159"/>
        <v>3150</v>
      </c>
      <c r="Y138" s="201">
        <f t="shared" si="159"/>
        <v>4150</v>
      </c>
      <c r="Z138" s="247">
        <f t="shared" si="159"/>
        <v>0</v>
      </c>
      <c r="AA138" s="247">
        <f t="shared" si="159"/>
        <v>0</v>
      </c>
      <c r="AB138" s="226"/>
    </row>
    <row r="139" spans="1:28" s="118" customFormat="1" ht="20.25" customHeight="1" x14ac:dyDescent="0.25">
      <c r="A139" s="187"/>
      <c r="B139" s="187"/>
      <c r="C139" s="187"/>
      <c r="D139" s="204"/>
      <c r="E139" s="204"/>
      <c r="F139" s="205"/>
      <c r="G139" s="128"/>
      <c r="H139" s="135"/>
      <c r="I139" s="135"/>
      <c r="J139" s="135"/>
      <c r="K139" s="11"/>
      <c r="L139" s="175">
        <v>323410</v>
      </c>
      <c r="M139" s="177" t="s">
        <v>209</v>
      </c>
      <c r="N139" s="178">
        <f>+SUMIF('Programska klasifikacija'!$N:$N,$L139,'Programska klasifikacija'!Q:Q)</f>
        <v>3150</v>
      </c>
      <c r="O139" s="178">
        <f>P139-N139</f>
        <v>100</v>
      </c>
      <c r="P139" s="178">
        <f>+SUMIF('Programska klasifikacija'!$N:$N,$L139,'Programska klasifikacija'!S:S)</f>
        <v>3250</v>
      </c>
      <c r="Q139" s="178">
        <f>+SUMIF('Programska klasifikacija'!$N:$N,$L139,'Programska klasifikacija'!T:T)</f>
        <v>0</v>
      </c>
      <c r="R139" s="178">
        <f>+SUMIF('Programska klasifikacija'!$N:$N,$L139,'Programska klasifikacija'!U:U)</f>
        <v>0</v>
      </c>
      <c r="S139" s="178">
        <f>+SUMIF('Programska klasifikacija'!$N:$N,$L139,'Programska klasifikacija'!V:V)</f>
        <v>0</v>
      </c>
      <c r="T139" s="178">
        <f>+SUMIF('Programska klasifikacija'!$N:$N,$L139,'Programska klasifikacija'!W:W)</f>
        <v>0</v>
      </c>
      <c r="U139" s="178"/>
      <c r="V139" s="178"/>
      <c r="W139" s="178">
        <f>+SUMIF('Programska klasifikacija'!$N:$N,$L139,'Programska klasifikacija'!Z:Z)</f>
        <v>2206</v>
      </c>
      <c r="X139" s="178">
        <f>+SUMIF('Programska klasifikacija'!$N:$N,$L139,'Programska klasifikacija'!AA:AA)</f>
        <v>3150</v>
      </c>
      <c r="Y139" s="178">
        <f>+SUMIF('Programska klasifikacija'!$N:$N,$L139,'Programska klasifikacija'!AB:AB)</f>
        <v>4150</v>
      </c>
      <c r="Z139" s="178">
        <f>+SUMIF('Programska klasifikacija'!$N:$N,$L139,'Programska klasifikacija'!AC:AC)</f>
        <v>0</v>
      </c>
      <c r="AA139" s="178">
        <f>+SUMIF('Programska klasifikacija'!$N:$N,$L139,'Programska klasifikacija'!AD:AD)</f>
        <v>0</v>
      </c>
      <c r="AB139" s="226"/>
    </row>
    <row r="140" spans="1:28" s="118" customFormat="1" ht="20.25" customHeight="1" x14ac:dyDescent="0.25">
      <c r="A140" s="187"/>
      <c r="B140" s="187"/>
      <c r="C140" s="187"/>
      <c r="D140" s="204"/>
      <c r="E140" s="204"/>
      <c r="F140" s="205"/>
      <c r="G140" s="128"/>
      <c r="H140" s="135"/>
      <c r="I140" s="135"/>
      <c r="J140" s="135"/>
      <c r="K140" s="198">
        <v>32342</v>
      </c>
      <c r="L140" s="199"/>
      <c r="M140" s="199" t="s">
        <v>210</v>
      </c>
      <c r="N140" s="201">
        <f>N141</f>
        <v>16130</v>
      </c>
      <c r="O140" s="201">
        <f>O141</f>
        <v>0</v>
      </c>
      <c r="P140" s="201">
        <f>P141</f>
        <v>16130</v>
      </c>
      <c r="Q140" s="201">
        <f t="shared" ref="Q140:T140" si="160">Q141</f>
        <v>0</v>
      </c>
      <c r="R140" s="201">
        <f t="shared" si="160"/>
        <v>0</v>
      </c>
      <c r="S140" s="201">
        <f t="shared" si="160"/>
        <v>0</v>
      </c>
      <c r="T140" s="201">
        <f t="shared" si="160"/>
        <v>0</v>
      </c>
      <c r="U140" s="201">
        <f t="shared" ref="U140:AA140" si="161">U141</f>
        <v>0</v>
      </c>
      <c r="V140" s="201">
        <f t="shared" si="161"/>
        <v>0</v>
      </c>
      <c r="W140" s="201">
        <f t="shared" si="161"/>
        <v>11046</v>
      </c>
      <c r="X140" s="201">
        <f t="shared" si="161"/>
        <v>23130</v>
      </c>
      <c r="Y140" s="201">
        <f t="shared" si="161"/>
        <v>24130</v>
      </c>
      <c r="Z140" s="247">
        <f t="shared" si="161"/>
        <v>0</v>
      </c>
      <c r="AA140" s="247">
        <f t="shared" si="161"/>
        <v>0</v>
      </c>
      <c r="AB140" s="226"/>
    </row>
    <row r="141" spans="1:28" s="118" customFormat="1" ht="20.25" customHeight="1" x14ac:dyDescent="0.25">
      <c r="A141" s="187"/>
      <c r="B141" s="187"/>
      <c r="C141" s="187"/>
      <c r="D141" s="204"/>
      <c r="E141" s="204"/>
      <c r="F141" s="205"/>
      <c r="G141" s="128"/>
      <c r="H141" s="135"/>
      <c r="I141" s="135"/>
      <c r="J141" s="135"/>
      <c r="K141" s="11"/>
      <c r="L141" s="175">
        <v>323420</v>
      </c>
      <c r="M141" s="177" t="s">
        <v>210</v>
      </c>
      <c r="N141" s="178">
        <f>+SUMIF('Programska klasifikacija'!$N:$N,$L141,'Programska klasifikacija'!Q:Q)</f>
        <v>16130</v>
      </c>
      <c r="O141" s="178">
        <f>P141-N141</f>
        <v>0</v>
      </c>
      <c r="P141" s="178">
        <f>+SUMIF('Programska klasifikacija'!$N:$N,$L141,'Programska klasifikacija'!S:S)</f>
        <v>16130</v>
      </c>
      <c r="Q141" s="178">
        <f>+SUMIF('Programska klasifikacija'!$N:$N,$L141,'Programska klasifikacija'!T:T)</f>
        <v>0</v>
      </c>
      <c r="R141" s="178">
        <f>+SUMIF('Programska klasifikacija'!$N:$N,$L141,'Programska klasifikacija'!U:U)</f>
        <v>0</v>
      </c>
      <c r="S141" s="178">
        <f>+SUMIF('Programska klasifikacija'!$N:$N,$L141,'Programska klasifikacija'!V:V)</f>
        <v>0</v>
      </c>
      <c r="T141" s="178">
        <f>+SUMIF('Programska klasifikacija'!$N:$N,$L141,'Programska klasifikacija'!W:W)</f>
        <v>0</v>
      </c>
      <c r="U141" s="178"/>
      <c r="V141" s="178"/>
      <c r="W141" s="178">
        <f>+SUMIF('Programska klasifikacija'!$N:$N,$L141,'Programska klasifikacija'!Z:Z)</f>
        <v>11046</v>
      </c>
      <c r="X141" s="178">
        <f>+SUMIF('Programska klasifikacija'!$N:$N,$L141,'Programska klasifikacija'!AA:AA)</f>
        <v>23130</v>
      </c>
      <c r="Y141" s="178">
        <f>+SUMIF('Programska klasifikacija'!$N:$N,$L141,'Programska klasifikacija'!AB:AB)</f>
        <v>24130</v>
      </c>
      <c r="Z141" s="178">
        <f>+SUMIF('Programska klasifikacija'!$N:$N,$L141,'Programska klasifikacija'!AC:AC)</f>
        <v>0</v>
      </c>
      <c r="AA141" s="178">
        <f>+SUMIF('Programska klasifikacija'!$N:$N,$L141,'Programska klasifikacija'!AD:AD)</f>
        <v>0</v>
      </c>
      <c r="AB141" s="226"/>
    </row>
    <row r="142" spans="1:28" s="118" customFormat="1" ht="20.25" customHeight="1" x14ac:dyDescent="0.25">
      <c r="A142" s="187"/>
      <c r="B142" s="187"/>
      <c r="C142" s="187"/>
      <c r="D142" s="204"/>
      <c r="E142" s="204"/>
      <c r="F142" s="205"/>
      <c r="G142" s="128"/>
      <c r="H142" s="135"/>
      <c r="I142" s="135"/>
      <c r="J142" s="135"/>
      <c r="K142" s="198">
        <v>32349</v>
      </c>
      <c r="L142" s="199"/>
      <c r="M142" s="199" t="s">
        <v>211</v>
      </c>
      <c r="N142" s="201">
        <f>N143+N144</f>
        <v>12665</v>
      </c>
      <c r="O142" s="201">
        <f>O143+O144</f>
        <v>0</v>
      </c>
      <c r="P142" s="201">
        <f>P143+P144</f>
        <v>12665</v>
      </c>
      <c r="Q142" s="201">
        <f t="shared" ref="Q142:T142" si="162">Q143+Q144</f>
        <v>0</v>
      </c>
      <c r="R142" s="201">
        <f t="shared" si="162"/>
        <v>0</v>
      </c>
      <c r="S142" s="201">
        <f t="shared" si="162"/>
        <v>0</v>
      </c>
      <c r="T142" s="201">
        <f t="shared" si="162"/>
        <v>0</v>
      </c>
      <c r="U142" s="201">
        <f t="shared" ref="U142:W142" si="163">U143+U144</f>
        <v>0</v>
      </c>
      <c r="V142" s="201">
        <f t="shared" si="163"/>
        <v>0</v>
      </c>
      <c r="W142" s="201">
        <f t="shared" si="163"/>
        <v>11671</v>
      </c>
      <c r="X142" s="201">
        <f t="shared" ref="X142:AA142" si="164">X143+X144</f>
        <v>13165</v>
      </c>
      <c r="Y142" s="201">
        <f t="shared" si="164"/>
        <v>14100</v>
      </c>
      <c r="Z142" s="247">
        <f t="shared" si="164"/>
        <v>0</v>
      </c>
      <c r="AA142" s="247">
        <f t="shared" si="164"/>
        <v>0</v>
      </c>
      <c r="AB142" s="226"/>
    </row>
    <row r="143" spans="1:28" s="118" customFormat="1" ht="20.25" customHeight="1" x14ac:dyDescent="0.25">
      <c r="A143" s="187"/>
      <c r="B143" s="187"/>
      <c r="C143" s="187"/>
      <c r="D143" s="204"/>
      <c r="E143" s="204"/>
      <c r="F143" s="205"/>
      <c r="G143" s="128"/>
      <c r="H143" s="135"/>
      <c r="I143" s="135"/>
      <c r="J143" s="135"/>
      <c r="K143" s="11"/>
      <c r="L143" s="175">
        <v>323490</v>
      </c>
      <c r="M143" s="177" t="s">
        <v>211</v>
      </c>
      <c r="N143" s="178">
        <f>+SUMIF('Programska klasifikacija'!$N:$N,$L143,'Programska klasifikacija'!Q:Q)</f>
        <v>1515</v>
      </c>
      <c r="O143" s="178">
        <f>P143-N143</f>
        <v>0</v>
      </c>
      <c r="P143" s="178">
        <f>+SUMIF('Programska klasifikacija'!$N:$N,$L143,'Programska klasifikacija'!S:S)</f>
        <v>1515</v>
      </c>
      <c r="Q143" s="178">
        <f>+SUMIF('Programska klasifikacija'!$N:$N,$L143,'Programska klasifikacija'!T:T)</f>
        <v>0</v>
      </c>
      <c r="R143" s="178">
        <f>+SUMIF('Programska klasifikacija'!$N:$N,$L143,'Programska klasifikacija'!U:U)</f>
        <v>0</v>
      </c>
      <c r="S143" s="178">
        <f>+SUMIF('Programska klasifikacija'!$N:$N,$L143,'Programska klasifikacija'!V:V)</f>
        <v>0</v>
      </c>
      <c r="T143" s="178">
        <f>+SUMIF('Programska klasifikacija'!$N:$N,$L143,'Programska klasifikacija'!W:W)</f>
        <v>0</v>
      </c>
      <c r="U143" s="178"/>
      <c r="V143" s="178"/>
      <c r="W143" s="178">
        <f>+SUMIF('Programska klasifikacija'!$N:$N,$L143,'Programska klasifikacija'!Z:Z)</f>
        <v>1016</v>
      </c>
      <c r="X143" s="178">
        <f>+SUMIF('Programska klasifikacija'!$N:$N,$L143,'Programska klasifikacija'!AA:AA)</f>
        <v>9015</v>
      </c>
      <c r="Y143" s="178">
        <f>+SUMIF('Programska klasifikacija'!$N:$N,$L143,'Programska klasifikacija'!AB:AB)</f>
        <v>9500</v>
      </c>
      <c r="Z143" s="178">
        <f>+SUMIF('Programska klasifikacija'!$N:$N,$L143,'Programska klasifikacija'!AC:AC)</f>
        <v>0</v>
      </c>
      <c r="AA143" s="178">
        <f>+SUMIF('Programska klasifikacija'!$N:$N,$L143,'Programska klasifikacija'!AD:AD)</f>
        <v>0</v>
      </c>
      <c r="AB143" s="226"/>
    </row>
    <row r="144" spans="1:28" s="118" customFormat="1" ht="20.25" customHeight="1" x14ac:dyDescent="0.25">
      <c r="A144" s="187"/>
      <c r="B144" s="187"/>
      <c r="C144" s="187"/>
      <c r="D144" s="204"/>
      <c r="E144" s="204"/>
      <c r="F144" s="205"/>
      <c r="G144" s="128"/>
      <c r="H144" s="135"/>
      <c r="I144" s="135"/>
      <c r="J144" s="135"/>
      <c r="K144" s="11"/>
      <c r="L144" s="175">
        <v>323491</v>
      </c>
      <c r="M144" s="177" t="s">
        <v>212</v>
      </c>
      <c r="N144" s="178">
        <f>+SUMIF('Programska klasifikacija'!$N:$N,$L144,'Programska klasifikacija'!Q:Q)</f>
        <v>11150</v>
      </c>
      <c r="O144" s="178">
        <f>P144-N144</f>
        <v>0</v>
      </c>
      <c r="P144" s="178">
        <f>+SUMIF('Programska klasifikacija'!$N:$N,$L144,'Programska klasifikacija'!S:S)</f>
        <v>11150</v>
      </c>
      <c r="Q144" s="178">
        <f>+SUMIF('Programska klasifikacija'!$N:$N,$L144,'Programska klasifikacija'!T:T)</f>
        <v>0</v>
      </c>
      <c r="R144" s="178">
        <f>+SUMIF('Programska klasifikacija'!$N:$N,$L144,'Programska klasifikacija'!U:U)</f>
        <v>0</v>
      </c>
      <c r="S144" s="178">
        <f>+SUMIF('Programska klasifikacija'!$N:$N,$L144,'Programska klasifikacija'!V:V)</f>
        <v>0</v>
      </c>
      <c r="T144" s="178">
        <f>+SUMIF('Programska klasifikacija'!$N:$N,$L144,'Programska klasifikacija'!W:W)</f>
        <v>0</v>
      </c>
      <c r="U144" s="178"/>
      <c r="V144" s="178"/>
      <c r="W144" s="178">
        <f>+SUMIF('Programska klasifikacija'!$N:$N,$L144,'Programska klasifikacija'!Z:Z)</f>
        <v>10655</v>
      </c>
      <c r="X144" s="178">
        <f>+SUMIF('Programska klasifikacija'!$N:$N,$L144,'Programska klasifikacija'!AA:AA)</f>
        <v>4150</v>
      </c>
      <c r="Y144" s="178">
        <f>+SUMIF('Programska klasifikacija'!$N:$N,$L144,'Programska klasifikacija'!AB:AB)</f>
        <v>4600</v>
      </c>
      <c r="Z144" s="178">
        <f>+SUMIF('Programska klasifikacija'!$N:$N,$L144,'Programska klasifikacija'!AC:AC)</f>
        <v>0</v>
      </c>
      <c r="AA144" s="178">
        <f>+SUMIF('Programska klasifikacija'!$N:$N,$L144,'Programska klasifikacija'!AD:AD)</f>
        <v>0</v>
      </c>
      <c r="AB144" s="226"/>
    </row>
    <row r="145" spans="1:28" s="118" customFormat="1" ht="20.25" customHeight="1" x14ac:dyDescent="0.25">
      <c r="A145" s="187"/>
      <c r="B145" s="187"/>
      <c r="C145" s="187"/>
      <c r="D145" s="204"/>
      <c r="E145" s="204"/>
      <c r="F145" s="205"/>
      <c r="G145" s="128"/>
      <c r="H145" s="135"/>
      <c r="I145" s="135"/>
      <c r="J145" s="135">
        <v>3235</v>
      </c>
      <c r="K145" s="135"/>
      <c r="L145" s="136"/>
      <c r="M145" s="131" t="s">
        <v>213</v>
      </c>
      <c r="N145" s="137">
        <f>N146+N148+N150</f>
        <v>3670</v>
      </c>
      <c r="O145" s="137">
        <f>O146+O148+O150</f>
        <v>1150</v>
      </c>
      <c r="P145" s="137">
        <f>P146+P148+P150</f>
        <v>4820</v>
      </c>
      <c r="Q145" s="137">
        <f t="shared" ref="Q145:T145" si="165">Q146+Q148+Q150</f>
        <v>0</v>
      </c>
      <c r="R145" s="137">
        <f t="shared" si="165"/>
        <v>0</v>
      </c>
      <c r="S145" s="137">
        <f t="shared" si="165"/>
        <v>0</v>
      </c>
      <c r="T145" s="137">
        <f t="shared" si="165"/>
        <v>0</v>
      </c>
      <c r="U145" s="137">
        <f t="shared" ref="U145:W145" si="166">U146+U148+U150</f>
        <v>0</v>
      </c>
      <c r="V145" s="137">
        <f t="shared" si="166"/>
        <v>0</v>
      </c>
      <c r="W145" s="137">
        <f t="shared" si="166"/>
        <v>3068</v>
      </c>
      <c r="X145" s="137">
        <f t="shared" ref="X145:AA145" si="167">X146+X148+X150</f>
        <v>4795</v>
      </c>
      <c r="Y145" s="137">
        <f t="shared" si="167"/>
        <v>5825</v>
      </c>
      <c r="Z145" s="246">
        <f t="shared" si="167"/>
        <v>0</v>
      </c>
      <c r="AA145" s="246">
        <f t="shared" si="167"/>
        <v>0</v>
      </c>
      <c r="AB145" s="226"/>
    </row>
    <row r="146" spans="1:28" s="118" customFormat="1" ht="20.25" customHeight="1" x14ac:dyDescent="0.25">
      <c r="A146" s="187"/>
      <c r="B146" s="187"/>
      <c r="C146" s="187"/>
      <c r="D146" s="204"/>
      <c r="E146" s="204"/>
      <c r="F146" s="205"/>
      <c r="G146" s="128"/>
      <c r="H146" s="135"/>
      <c r="I146" s="135"/>
      <c r="J146" s="135"/>
      <c r="K146" s="198">
        <v>32352</v>
      </c>
      <c r="L146" s="199"/>
      <c r="M146" s="199" t="s">
        <v>214</v>
      </c>
      <c r="N146" s="201">
        <f>N147</f>
        <v>70</v>
      </c>
      <c r="O146" s="201">
        <f>O147</f>
        <v>650</v>
      </c>
      <c r="P146" s="201">
        <f>P147</f>
        <v>720</v>
      </c>
      <c r="Q146" s="201">
        <f t="shared" ref="Q146:T146" si="168">Q147</f>
        <v>0</v>
      </c>
      <c r="R146" s="201">
        <f t="shared" si="168"/>
        <v>0</v>
      </c>
      <c r="S146" s="201">
        <f t="shared" si="168"/>
        <v>0</v>
      </c>
      <c r="T146" s="201">
        <f t="shared" si="168"/>
        <v>0</v>
      </c>
      <c r="U146" s="201">
        <f t="shared" ref="U146:AA146" si="169">U147</f>
        <v>0</v>
      </c>
      <c r="V146" s="201">
        <f t="shared" si="169"/>
        <v>0</v>
      </c>
      <c r="W146" s="201">
        <f t="shared" si="169"/>
        <v>227</v>
      </c>
      <c r="X146" s="201">
        <f t="shared" si="169"/>
        <v>195</v>
      </c>
      <c r="Y146" s="201">
        <f t="shared" si="169"/>
        <v>225</v>
      </c>
      <c r="Z146" s="247">
        <f t="shared" si="169"/>
        <v>0</v>
      </c>
      <c r="AA146" s="247">
        <f t="shared" si="169"/>
        <v>0</v>
      </c>
      <c r="AB146" s="226"/>
    </row>
    <row r="147" spans="1:28" s="118" customFormat="1" ht="20.25" customHeight="1" x14ac:dyDescent="0.25">
      <c r="A147" s="187"/>
      <c r="B147" s="187"/>
      <c r="C147" s="187"/>
      <c r="D147" s="204"/>
      <c r="E147" s="204"/>
      <c r="F147" s="205"/>
      <c r="G147" s="128"/>
      <c r="H147" s="135"/>
      <c r="I147" s="135"/>
      <c r="J147" s="135"/>
      <c r="K147" s="11"/>
      <c r="L147" s="175">
        <v>323520</v>
      </c>
      <c r="M147" s="177" t="s">
        <v>214</v>
      </c>
      <c r="N147" s="178">
        <f>+SUMIF('Programska klasifikacija'!$N:$N,$L147,'Programska klasifikacija'!Q:Q)</f>
        <v>70</v>
      </c>
      <c r="O147" s="178">
        <f>P147-N147</f>
        <v>650</v>
      </c>
      <c r="P147" s="178">
        <f>+SUMIF('Programska klasifikacija'!$N:$N,$L147,'Programska klasifikacija'!S:S)</f>
        <v>720</v>
      </c>
      <c r="Q147" s="178">
        <f>+SUMIF('Programska klasifikacija'!$N:$N,$L147,'Programska klasifikacija'!T:T)</f>
        <v>0</v>
      </c>
      <c r="R147" s="178">
        <f>+SUMIF('Programska klasifikacija'!$N:$N,$L147,'Programska klasifikacija'!U:U)</f>
        <v>0</v>
      </c>
      <c r="S147" s="178">
        <f>+SUMIF('Programska klasifikacija'!$N:$N,$L147,'Programska klasifikacija'!V:V)</f>
        <v>0</v>
      </c>
      <c r="T147" s="178">
        <f>+SUMIF('Programska klasifikacija'!$N:$N,$L147,'Programska klasifikacija'!W:W)</f>
        <v>0</v>
      </c>
      <c r="U147" s="178"/>
      <c r="V147" s="178"/>
      <c r="W147" s="178">
        <f>+SUMIF('Programska klasifikacija'!$N:$N,$L147,'Programska klasifikacija'!Z:Z)</f>
        <v>227</v>
      </c>
      <c r="X147" s="178">
        <f>+SUMIF('Programska klasifikacija'!$N:$N,$L147,'Programska klasifikacija'!AA:AA)</f>
        <v>195</v>
      </c>
      <c r="Y147" s="178">
        <f>+SUMIF('Programska klasifikacija'!$N:$N,$L147,'Programska klasifikacija'!AB:AB)</f>
        <v>225</v>
      </c>
      <c r="Z147" s="178">
        <f>+SUMIF('Programska klasifikacija'!$N:$N,$L147,'Programska klasifikacija'!AC:AC)</f>
        <v>0</v>
      </c>
      <c r="AA147" s="178">
        <f>+SUMIF('Programska klasifikacija'!$N:$N,$L147,'Programska klasifikacija'!AD:AD)</f>
        <v>0</v>
      </c>
      <c r="AB147" s="226"/>
    </row>
    <row r="148" spans="1:28" s="118" customFormat="1" ht="20.25" customHeight="1" x14ac:dyDescent="0.25">
      <c r="A148" s="187"/>
      <c r="B148" s="187"/>
      <c r="C148" s="187"/>
      <c r="D148" s="204"/>
      <c r="E148" s="204"/>
      <c r="F148" s="205"/>
      <c r="G148" s="128"/>
      <c r="H148" s="135"/>
      <c r="I148" s="135"/>
      <c r="J148" s="135"/>
      <c r="K148" s="198">
        <v>32354</v>
      </c>
      <c r="L148" s="199"/>
      <c r="M148" s="199" t="s">
        <v>215</v>
      </c>
      <c r="N148" s="201">
        <f>N149</f>
        <v>3000</v>
      </c>
      <c r="O148" s="201">
        <f>O149</f>
        <v>0</v>
      </c>
      <c r="P148" s="201">
        <f>P149</f>
        <v>3000</v>
      </c>
      <c r="Q148" s="201">
        <f t="shared" ref="Q148:T148" si="170">Q149</f>
        <v>0</v>
      </c>
      <c r="R148" s="201">
        <f t="shared" si="170"/>
        <v>0</v>
      </c>
      <c r="S148" s="201">
        <f t="shared" si="170"/>
        <v>0</v>
      </c>
      <c r="T148" s="201">
        <f t="shared" si="170"/>
        <v>0</v>
      </c>
      <c r="U148" s="201">
        <f t="shared" ref="U148:AA148" si="171">U149</f>
        <v>0</v>
      </c>
      <c r="V148" s="201">
        <f t="shared" si="171"/>
        <v>0</v>
      </c>
      <c r="W148" s="201">
        <f t="shared" si="171"/>
        <v>1944</v>
      </c>
      <c r="X148" s="201">
        <f t="shared" si="171"/>
        <v>4000</v>
      </c>
      <c r="Y148" s="201">
        <f t="shared" si="171"/>
        <v>5000</v>
      </c>
      <c r="Z148" s="247">
        <f t="shared" si="171"/>
        <v>0</v>
      </c>
      <c r="AA148" s="247">
        <f t="shared" si="171"/>
        <v>0</v>
      </c>
      <c r="AB148" s="226"/>
    </row>
    <row r="149" spans="1:28" s="118" customFormat="1" ht="20.25" customHeight="1" x14ac:dyDescent="0.25">
      <c r="A149" s="187"/>
      <c r="B149" s="187"/>
      <c r="C149" s="187"/>
      <c r="D149" s="204"/>
      <c r="E149" s="204"/>
      <c r="F149" s="205"/>
      <c r="G149" s="128"/>
      <c r="H149" s="135"/>
      <c r="I149" s="135"/>
      <c r="J149" s="135"/>
      <c r="K149" s="11"/>
      <c r="L149" s="175">
        <v>323540</v>
      </c>
      <c r="M149" s="177" t="s">
        <v>215</v>
      </c>
      <c r="N149" s="178">
        <f>+SUMIF('Programska klasifikacija'!$N:$N,$L149,'Programska klasifikacija'!Q:Q)</f>
        <v>3000</v>
      </c>
      <c r="O149" s="178">
        <f>P149-N149</f>
        <v>0</v>
      </c>
      <c r="P149" s="178">
        <f>+SUMIF('Programska klasifikacija'!$N:$N,$L149,'Programska klasifikacija'!S:S)</f>
        <v>3000</v>
      </c>
      <c r="Q149" s="178">
        <f>+SUMIF('Programska klasifikacija'!$N:$N,$L149,'Programska klasifikacija'!T:T)</f>
        <v>0</v>
      </c>
      <c r="R149" s="178">
        <f>+SUMIF('Programska klasifikacija'!$N:$N,$L149,'Programska klasifikacija'!U:U)</f>
        <v>0</v>
      </c>
      <c r="S149" s="178">
        <f>+SUMIF('Programska klasifikacija'!$N:$N,$L149,'Programska klasifikacija'!V:V)</f>
        <v>0</v>
      </c>
      <c r="T149" s="178">
        <f>+SUMIF('Programska klasifikacija'!$N:$N,$L149,'Programska klasifikacija'!W:W)</f>
        <v>0</v>
      </c>
      <c r="U149" s="178"/>
      <c r="V149" s="178"/>
      <c r="W149" s="178">
        <f>+SUMIF('Programska klasifikacija'!$N:$N,$L149,'Programska klasifikacija'!Z:Z)</f>
        <v>1944</v>
      </c>
      <c r="X149" s="178">
        <f>+SUMIF('Programska klasifikacija'!$N:$N,$L149,'Programska klasifikacija'!AA:AA)</f>
        <v>4000</v>
      </c>
      <c r="Y149" s="178">
        <f>+SUMIF('Programska klasifikacija'!$N:$N,$L149,'Programska klasifikacija'!AB:AB)</f>
        <v>5000</v>
      </c>
      <c r="Z149" s="178">
        <f>+SUMIF('Programska klasifikacija'!$N:$N,$L149,'Programska klasifikacija'!AC:AC)</f>
        <v>0</v>
      </c>
      <c r="AA149" s="178">
        <f>+SUMIF('Programska klasifikacija'!$N:$N,$L149,'Programska klasifikacija'!AD:AD)</f>
        <v>0</v>
      </c>
      <c r="AB149" s="226"/>
    </row>
    <row r="150" spans="1:28" s="118" customFormat="1" ht="20.25" customHeight="1" x14ac:dyDescent="0.25">
      <c r="A150" s="187"/>
      <c r="B150" s="187"/>
      <c r="C150" s="187"/>
      <c r="D150" s="204"/>
      <c r="E150" s="204"/>
      <c r="F150" s="205"/>
      <c r="G150" s="128"/>
      <c r="H150" s="135"/>
      <c r="I150" s="135"/>
      <c r="J150" s="135"/>
      <c r="K150" s="198">
        <v>32359</v>
      </c>
      <c r="L150" s="199"/>
      <c r="M150" s="199" t="s">
        <v>374</v>
      </c>
      <c r="N150" s="201">
        <f>N151</f>
        <v>600</v>
      </c>
      <c r="O150" s="201">
        <f>O151</f>
        <v>500</v>
      </c>
      <c r="P150" s="201">
        <f>P151</f>
        <v>1100</v>
      </c>
      <c r="Q150" s="201">
        <f t="shared" ref="Q150:T150" si="172">Q151</f>
        <v>0</v>
      </c>
      <c r="R150" s="201">
        <f t="shared" si="172"/>
        <v>0</v>
      </c>
      <c r="S150" s="201">
        <f t="shared" si="172"/>
        <v>0</v>
      </c>
      <c r="T150" s="201">
        <f t="shared" si="172"/>
        <v>0</v>
      </c>
      <c r="U150" s="201">
        <f t="shared" ref="U150:AA150" si="173">U151</f>
        <v>0</v>
      </c>
      <c r="V150" s="201">
        <f t="shared" si="173"/>
        <v>0</v>
      </c>
      <c r="W150" s="201">
        <f t="shared" si="173"/>
        <v>897</v>
      </c>
      <c r="X150" s="201">
        <f t="shared" si="173"/>
        <v>600</v>
      </c>
      <c r="Y150" s="201">
        <f t="shared" si="173"/>
        <v>600</v>
      </c>
      <c r="Z150" s="247">
        <f t="shared" si="173"/>
        <v>0</v>
      </c>
      <c r="AA150" s="247">
        <f t="shared" si="173"/>
        <v>0</v>
      </c>
      <c r="AB150" s="226"/>
    </row>
    <row r="151" spans="1:28" s="118" customFormat="1" ht="20.25" customHeight="1" x14ac:dyDescent="0.25">
      <c r="A151" s="187"/>
      <c r="B151" s="187"/>
      <c r="C151" s="187"/>
      <c r="D151" s="204"/>
      <c r="E151" s="204"/>
      <c r="F151" s="205"/>
      <c r="G151" s="128"/>
      <c r="H151" s="135"/>
      <c r="I151" s="135"/>
      <c r="J151" s="135"/>
      <c r="K151" s="11"/>
      <c r="L151" s="175">
        <v>323590</v>
      </c>
      <c r="M151" s="177" t="s">
        <v>374</v>
      </c>
      <c r="N151" s="178">
        <f>+SUMIF('Programska klasifikacija'!$N:$N,$L151,'Programska klasifikacija'!Q:Q)</f>
        <v>600</v>
      </c>
      <c r="O151" s="178">
        <f>P151-N151</f>
        <v>500</v>
      </c>
      <c r="P151" s="178">
        <f>+SUMIF('Programska klasifikacija'!$N:$N,$L151,'Programska klasifikacija'!S:S)</f>
        <v>1100</v>
      </c>
      <c r="Q151" s="178">
        <f>+SUMIF('Programska klasifikacija'!$N:$N,$L151,'Programska klasifikacija'!T:T)</f>
        <v>0</v>
      </c>
      <c r="R151" s="178">
        <f>+SUMIF('Programska klasifikacija'!$N:$N,$L151,'Programska klasifikacija'!U:U)</f>
        <v>0</v>
      </c>
      <c r="S151" s="178">
        <f>+SUMIF('Programska klasifikacija'!$N:$N,$L151,'Programska klasifikacija'!V:V)</f>
        <v>0</v>
      </c>
      <c r="T151" s="178">
        <f>+SUMIF('Programska klasifikacija'!$N:$N,$L151,'Programska klasifikacija'!W:W)</f>
        <v>0</v>
      </c>
      <c r="U151" s="178"/>
      <c r="V151" s="178"/>
      <c r="W151" s="178">
        <f>+SUMIF('Programska klasifikacija'!$N:$N,$L151,'Programska klasifikacija'!Z:Z)</f>
        <v>897</v>
      </c>
      <c r="X151" s="178">
        <f>+SUMIF('Programska klasifikacija'!$N:$N,$L151,'Programska klasifikacija'!AA:AA)</f>
        <v>600</v>
      </c>
      <c r="Y151" s="178">
        <f>+SUMIF('Programska klasifikacija'!$N:$N,$L151,'Programska klasifikacija'!AB:AB)</f>
        <v>600</v>
      </c>
      <c r="Z151" s="178">
        <f>+SUMIF('Programska klasifikacija'!$N:$N,$L151,'Programska klasifikacija'!AC:AC)</f>
        <v>0</v>
      </c>
      <c r="AA151" s="178">
        <f>+SUMIF('Programska klasifikacija'!$N:$N,$L151,'Programska klasifikacija'!AD:AD)</f>
        <v>0</v>
      </c>
      <c r="AB151" s="226"/>
    </row>
    <row r="152" spans="1:28" s="118" customFormat="1" ht="20.25" customHeight="1" x14ac:dyDescent="0.25">
      <c r="A152" s="187"/>
      <c r="B152" s="187"/>
      <c r="C152" s="187"/>
      <c r="D152" s="204"/>
      <c r="E152" s="204"/>
      <c r="F152" s="205"/>
      <c r="G152" s="128"/>
      <c r="H152" s="135"/>
      <c r="I152" s="135"/>
      <c r="J152" s="135">
        <v>3236</v>
      </c>
      <c r="K152" s="135"/>
      <c r="L152" s="136"/>
      <c r="M152" s="131" t="s">
        <v>217</v>
      </c>
      <c r="N152" s="137">
        <f>N153+N155</f>
        <v>31900</v>
      </c>
      <c r="O152" s="137">
        <f>O153+O155</f>
        <v>5000</v>
      </c>
      <c r="P152" s="137">
        <f>P153+P155</f>
        <v>36900</v>
      </c>
      <c r="Q152" s="137">
        <f t="shared" ref="Q152:T152" si="174">Q153+Q155</f>
        <v>0</v>
      </c>
      <c r="R152" s="137">
        <f t="shared" si="174"/>
        <v>0</v>
      </c>
      <c r="S152" s="137">
        <f t="shared" si="174"/>
        <v>0</v>
      </c>
      <c r="T152" s="137">
        <f t="shared" si="174"/>
        <v>0</v>
      </c>
      <c r="U152" s="137">
        <f t="shared" ref="U152:W152" si="175">U153+U155</f>
        <v>0</v>
      </c>
      <c r="V152" s="137">
        <f t="shared" si="175"/>
        <v>0</v>
      </c>
      <c r="W152" s="137">
        <f t="shared" si="175"/>
        <v>28159</v>
      </c>
      <c r="X152" s="137">
        <f t="shared" ref="X152:AA152" si="176">X153+X155</f>
        <v>43400</v>
      </c>
      <c r="Y152" s="137">
        <f t="shared" si="176"/>
        <v>51100</v>
      </c>
      <c r="Z152" s="246">
        <f t="shared" si="176"/>
        <v>0</v>
      </c>
      <c r="AA152" s="246">
        <f t="shared" si="176"/>
        <v>0</v>
      </c>
      <c r="AB152" s="226"/>
    </row>
    <row r="153" spans="1:28" s="118" customFormat="1" ht="20.25" customHeight="1" x14ac:dyDescent="0.25">
      <c r="A153" s="187"/>
      <c r="B153" s="187"/>
      <c r="C153" s="187"/>
      <c r="D153" s="204"/>
      <c r="E153" s="204"/>
      <c r="F153" s="205"/>
      <c r="G153" s="128"/>
      <c r="H153" s="135"/>
      <c r="I153" s="135"/>
      <c r="J153" s="135"/>
      <c r="K153" s="198">
        <v>32363</v>
      </c>
      <c r="L153" s="199"/>
      <c r="M153" s="199" t="s">
        <v>218</v>
      </c>
      <c r="N153" s="201">
        <f>N154</f>
        <v>30000</v>
      </c>
      <c r="O153" s="201">
        <f>O154</f>
        <v>5000</v>
      </c>
      <c r="P153" s="201">
        <f>P154</f>
        <v>35000</v>
      </c>
      <c r="Q153" s="201">
        <f t="shared" ref="Q153:T153" si="177">Q154</f>
        <v>0</v>
      </c>
      <c r="R153" s="201">
        <f t="shared" si="177"/>
        <v>0</v>
      </c>
      <c r="S153" s="201">
        <f t="shared" si="177"/>
        <v>0</v>
      </c>
      <c r="T153" s="201">
        <f t="shared" si="177"/>
        <v>0</v>
      </c>
      <c r="U153" s="201">
        <f t="shared" ref="U153:AA153" si="178">U154</f>
        <v>0</v>
      </c>
      <c r="V153" s="201">
        <f t="shared" si="178"/>
        <v>0</v>
      </c>
      <c r="W153" s="201">
        <f t="shared" si="178"/>
        <v>27761</v>
      </c>
      <c r="X153" s="201">
        <f t="shared" si="178"/>
        <v>36000</v>
      </c>
      <c r="Y153" s="201">
        <f t="shared" si="178"/>
        <v>39100</v>
      </c>
      <c r="Z153" s="247">
        <f t="shared" si="178"/>
        <v>0</v>
      </c>
      <c r="AA153" s="247">
        <f t="shared" si="178"/>
        <v>0</v>
      </c>
      <c r="AB153" s="226"/>
    </row>
    <row r="154" spans="1:28" s="118" customFormat="1" ht="20.25" customHeight="1" x14ac:dyDescent="0.25">
      <c r="A154" s="187"/>
      <c r="B154" s="187"/>
      <c r="C154" s="187"/>
      <c r="D154" s="204"/>
      <c r="E154" s="204"/>
      <c r="F154" s="205"/>
      <c r="G154" s="128"/>
      <c r="H154" s="135"/>
      <c r="I154" s="135"/>
      <c r="J154" s="135"/>
      <c r="K154" s="11"/>
      <c r="L154" s="175">
        <v>323630</v>
      </c>
      <c r="M154" s="177" t="s">
        <v>218</v>
      </c>
      <c r="N154" s="178">
        <f>+SUMIF('Programska klasifikacija'!$N:$N,$L154,'Programska klasifikacija'!Q:Q)</f>
        <v>30000</v>
      </c>
      <c r="O154" s="178">
        <f>P154-N154</f>
        <v>5000</v>
      </c>
      <c r="P154" s="178">
        <f>+SUMIF('Programska klasifikacija'!$N:$N,$L154,'Programska klasifikacija'!S:S)</f>
        <v>35000</v>
      </c>
      <c r="Q154" s="178">
        <f>+SUMIF('Programska klasifikacija'!$N:$N,$L154,'Programska klasifikacija'!T:T)</f>
        <v>0</v>
      </c>
      <c r="R154" s="178">
        <f>+SUMIF('Programska klasifikacija'!$N:$N,$L154,'Programska klasifikacija'!U:U)</f>
        <v>0</v>
      </c>
      <c r="S154" s="178">
        <f>+SUMIF('Programska klasifikacija'!$N:$N,$L154,'Programska klasifikacija'!V:V)</f>
        <v>0</v>
      </c>
      <c r="T154" s="178">
        <f>+SUMIF('Programska klasifikacija'!$N:$N,$L154,'Programska klasifikacija'!W:W)</f>
        <v>0</v>
      </c>
      <c r="U154" s="178"/>
      <c r="V154" s="178"/>
      <c r="W154" s="178">
        <f>+SUMIF('Programska klasifikacija'!$N:$N,$L154,'Programska klasifikacija'!Z:Z)</f>
        <v>27761</v>
      </c>
      <c r="X154" s="178">
        <f>+SUMIF('Programska klasifikacija'!$N:$N,$L154,'Programska klasifikacija'!AA:AA)</f>
        <v>36000</v>
      </c>
      <c r="Y154" s="178">
        <f>+SUMIF('Programska klasifikacija'!$N:$N,$L154,'Programska klasifikacija'!AB:AB)</f>
        <v>39100</v>
      </c>
      <c r="Z154" s="178">
        <f>+SUMIF('Programska klasifikacija'!$N:$N,$L154,'Programska klasifikacija'!AC:AC)</f>
        <v>0</v>
      </c>
      <c r="AA154" s="178">
        <f>+SUMIF('Programska klasifikacija'!$N:$N,$L154,'Programska klasifikacija'!AD:AD)</f>
        <v>0</v>
      </c>
      <c r="AB154" s="226"/>
    </row>
    <row r="155" spans="1:28" s="118" customFormat="1" ht="20.25" customHeight="1" x14ac:dyDescent="0.25">
      <c r="A155" s="187"/>
      <c r="B155" s="187"/>
      <c r="C155" s="187"/>
      <c r="D155" s="204"/>
      <c r="E155" s="204"/>
      <c r="F155" s="205"/>
      <c r="G155" s="128"/>
      <c r="H155" s="135"/>
      <c r="I155" s="135"/>
      <c r="J155" s="135"/>
      <c r="K155" s="198">
        <v>32369</v>
      </c>
      <c r="L155" s="199"/>
      <c r="M155" s="199" t="s">
        <v>219</v>
      </c>
      <c r="N155" s="201">
        <f>N156</f>
        <v>1900</v>
      </c>
      <c r="O155" s="201">
        <f>O156</f>
        <v>0</v>
      </c>
      <c r="P155" s="201">
        <f>P156</f>
        <v>1900</v>
      </c>
      <c r="Q155" s="201">
        <f t="shared" ref="Q155:T155" si="179">Q156</f>
        <v>0</v>
      </c>
      <c r="R155" s="201">
        <f t="shared" si="179"/>
        <v>0</v>
      </c>
      <c r="S155" s="201">
        <f t="shared" si="179"/>
        <v>0</v>
      </c>
      <c r="T155" s="201">
        <f t="shared" si="179"/>
        <v>0</v>
      </c>
      <c r="U155" s="201">
        <f t="shared" ref="U155:AA155" si="180">U156</f>
        <v>0</v>
      </c>
      <c r="V155" s="201">
        <f t="shared" si="180"/>
        <v>0</v>
      </c>
      <c r="W155" s="201">
        <f t="shared" si="180"/>
        <v>398</v>
      </c>
      <c r="X155" s="201">
        <f t="shared" si="180"/>
        <v>7400</v>
      </c>
      <c r="Y155" s="201">
        <f t="shared" si="180"/>
        <v>12000</v>
      </c>
      <c r="Z155" s="247">
        <f t="shared" si="180"/>
        <v>0</v>
      </c>
      <c r="AA155" s="247">
        <f t="shared" si="180"/>
        <v>0</v>
      </c>
      <c r="AB155" s="226"/>
    </row>
    <row r="156" spans="1:28" s="118" customFormat="1" ht="20.25" customHeight="1" x14ac:dyDescent="0.25">
      <c r="A156" s="187"/>
      <c r="B156" s="187"/>
      <c r="C156" s="187"/>
      <c r="D156" s="204"/>
      <c r="E156" s="204"/>
      <c r="F156" s="205"/>
      <c r="G156" s="128"/>
      <c r="H156" s="135"/>
      <c r="I156" s="135"/>
      <c r="J156" s="135"/>
      <c r="K156" s="11"/>
      <c r="L156" s="175">
        <v>323690</v>
      </c>
      <c r="M156" s="177" t="s">
        <v>219</v>
      </c>
      <c r="N156" s="178">
        <f>+SUMIF('Programska klasifikacija'!$N:$N,$L156,'Programska klasifikacija'!Q:Q)</f>
        <v>1900</v>
      </c>
      <c r="O156" s="178">
        <f>P156-N156</f>
        <v>0</v>
      </c>
      <c r="P156" s="178">
        <f>+SUMIF('Programska klasifikacija'!$N:$N,$L156,'Programska klasifikacija'!S:S)</f>
        <v>1900</v>
      </c>
      <c r="Q156" s="178">
        <f>+SUMIF('Programska klasifikacija'!$N:$N,$L156,'Programska klasifikacija'!T:T)</f>
        <v>0</v>
      </c>
      <c r="R156" s="178">
        <f>+SUMIF('Programska klasifikacija'!$N:$N,$L156,'Programska klasifikacija'!U:U)</f>
        <v>0</v>
      </c>
      <c r="S156" s="178">
        <f>+SUMIF('Programska klasifikacija'!$N:$N,$L156,'Programska klasifikacija'!V:V)</f>
        <v>0</v>
      </c>
      <c r="T156" s="178">
        <f>+SUMIF('Programska klasifikacija'!$N:$N,$L156,'Programska klasifikacija'!W:W)</f>
        <v>0</v>
      </c>
      <c r="U156" s="178"/>
      <c r="V156" s="178"/>
      <c r="W156" s="178">
        <f>+SUMIF('Programska klasifikacija'!$N:$N,$L156,'Programska klasifikacija'!Z:Z)</f>
        <v>398</v>
      </c>
      <c r="X156" s="178">
        <f>+SUMIF('Programska klasifikacija'!$N:$N,$L156,'Programska klasifikacija'!AA:AA)</f>
        <v>7400</v>
      </c>
      <c r="Y156" s="178">
        <f>+SUMIF('Programska klasifikacija'!$N:$N,$L156,'Programska klasifikacija'!AB:AB)</f>
        <v>12000</v>
      </c>
      <c r="Z156" s="178">
        <f>+SUMIF('Programska klasifikacija'!$N:$N,$L156,'Programska klasifikacija'!AC:AC)</f>
        <v>0</v>
      </c>
      <c r="AA156" s="178">
        <f>+SUMIF('Programska klasifikacija'!$N:$N,$L156,'Programska klasifikacija'!AD:AD)</f>
        <v>0</v>
      </c>
      <c r="AB156" s="226"/>
    </row>
    <row r="157" spans="1:28" s="118" customFormat="1" ht="20.25" customHeight="1" x14ac:dyDescent="0.25">
      <c r="A157" s="187"/>
      <c r="B157" s="187"/>
      <c r="C157" s="187"/>
      <c r="D157" s="204"/>
      <c r="E157" s="204"/>
      <c r="F157" s="205"/>
      <c r="G157" s="128"/>
      <c r="H157" s="135"/>
      <c r="I157" s="135"/>
      <c r="J157" s="135">
        <v>3237</v>
      </c>
      <c r="K157" s="135"/>
      <c r="L157" s="136"/>
      <c r="M157" s="131" t="s">
        <v>375</v>
      </c>
      <c r="N157" s="137">
        <f>N158+N160+N162</f>
        <v>129145</v>
      </c>
      <c r="O157" s="137">
        <f>O158+O160+O162</f>
        <v>-5600</v>
      </c>
      <c r="P157" s="137">
        <f>P158+P160+P162</f>
        <v>123545</v>
      </c>
      <c r="Q157" s="137">
        <f t="shared" ref="Q157:T157" si="181">Q158+Q160+Q162</f>
        <v>0</v>
      </c>
      <c r="R157" s="137">
        <f t="shared" si="181"/>
        <v>0</v>
      </c>
      <c r="S157" s="137">
        <f t="shared" si="181"/>
        <v>0</v>
      </c>
      <c r="T157" s="137">
        <f t="shared" si="181"/>
        <v>0</v>
      </c>
      <c r="U157" s="137">
        <f t="shared" ref="U157:W157" si="182">U158+U160+U162</f>
        <v>0</v>
      </c>
      <c r="V157" s="137">
        <f t="shared" si="182"/>
        <v>0</v>
      </c>
      <c r="W157" s="137">
        <f t="shared" si="182"/>
        <v>100191</v>
      </c>
      <c r="X157" s="137">
        <f t="shared" ref="X157:AA157" si="183">X158+X160+X162</f>
        <v>138220</v>
      </c>
      <c r="Y157" s="137">
        <f t="shared" si="183"/>
        <v>152360</v>
      </c>
      <c r="Z157" s="246">
        <f t="shared" si="183"/>
        <v>0</v>
      </c>
      <c r="AA157" s="246">
        <f t="shared" si="183"/>
        <v>0</v>
      </c>
      <c r="AB157" s="226"/>
    </row>
    <row r="158" spans="1:28" s="118" customFormat="1" ht="20.25" customHeight="1" x14ac:dyDescent="0.25">
      <c r="A158" s="187"/>
      <c r="B158" s="187"/>
      <c r="C158" s="187"/>
      <c r="D158" s="204"/>
      <c r="E158" s="204"/>
      <c r="F158" s="205"/>
      <c r="G158" s="128"/>
      <c r="H158" s="135"/>
      <c r="I158" s="135"/>
      <c r="J158" s="135"/>
      <c r="K158" s="198">
        <v>32372</v>
      </c>
      <c r="L158" s="199"/>
      <c r="M158" s="199" t="s">
        <v>376</v>
      </c>
      <c r="N158" s="201">
        <f>N159</f>
        <v>36645</v>
      </c>
      <c r="O158" s="201">
        <f>O159</f>
        <v>-4600</v>
      </c>
      <c r="P158" s="201">
        <f>P159</f>
        <v>32045</v>
      </c>
      <c r="Q158" s="201">
        <f t="shared" ref="Q158:T158" si="184">Q159</f>
        <v>0</v>
      </c>
      <c r="R158" s="201">
        <f t="shared" si="184"/>
        <v>0</v>
      </c>
      <c r="S158" s="201">
        <f t="shared" si="184"/>
        <v>0</v>
      </c>
      <c r="T158" s="201">
        <f t="shared" si="184"/>
        <v>0</v>
      </c>
      <c r="U158" s="201">
        <f t="shared" ref="U158:AA158" si="185">U159</f>
        <v>0</v>
      </c>
      <c r="V158" s="201">
        <f t="shared" si="185"/>
        <v>0</v>
      </c>
      <c r="W158" s="201">
        <f t="shared" si="185"/>
        <v>22636</v>
      </c>
      <c r="X158" s="201">
        <f t="shared" si="185"/>
        <v>29760</v>
      </c>
      <c r="Y158" s="201">
        <f t="shared" si="185"/>
        <v>32300</v>
      </c>
      <c r="Z158" s="247">
        <f t="shared" si="185"/>
        <v>0</v>
      </c>
      <c r="AA158" s="247">
        <f t="shared" si="185"/>
        <v>0</v>
      </c>
      <c r="AB158" s="226"/>
    </row>
    <row r="159" spans="1:28" s="118" customFormat="1" ht="20.25" customHeight="1" x14ac:dyDescent="0.25">
      <c r="A159" s="187"/>
      <c r="B159" s="187"/>
      <c r="C159" s="187"/>
      <c r="D159" s="204"/>
      <c r="E159" s="204"/>
      <c r="F159" s="205"/>
      <c r="G159" s="128"/>
      <c r="H159" s="135"/>
      <c r="I159" s="135"/>
      <c r="J159" s="135"/>
      <c r="K159" s="11"/>
      <c r="L159" s="175">
        <v>323720</v>
      </c>
      <c r="M159" s="177" t="s">
        <v>376</v>
      </c>
      <c r="N159" s="178">
        <f>+SUMIF('Programska klasifikacija'!$N:$N,$L159,'Programska klasifikacija'!Q:Q)</f>
        <v>36645</v>
      </c>
      <c r="O159" s="178">
        <f>P159-N159</f>
        <v>-4600</v>
      </c>
      <c r="P159" s="178">
        <f>+SUMIF('Programska klasifikacija'!$N:$N,$L159,'Programska klasifikacija'!S:S)</f>
        <v>32045</v>
      </c>
      <c r="Q159" s="178">
        <f>+SUMIF('Programska klasifikacija'!$N:$N,$L159,'Programska klasifikacija'!T:T)</f>
        <v>0</v>
      </c>
      <c r="R159" s="178">
        <f>+SUMIF('Programska klasifikacija'!$N:$N,$L159,'Programska klasifikacija'!U:U)</f>
        <v>0</v>
      </c>
      <c r="S159" s="178">
        <f>+SUMIF('Programska klasifikacija'!$N:$N,$L159,'Programska klasifikacija'!V:V)</f>
        <v>0</v>
      </c>
      <c r="T159" s="178">
        <f>+SUMIF('Programska klasifikacija'!$N:$N,$L159,'Programska klasifikacija'!W:W)</f>
        <v>0</v>
      </c>
      <c r="U159" s="178"/>
      <c r="V159" s="178"/>
      <c r="W159" s="178">
        <f>+SUMIF('Programska klasifikacija'!$N:$N,$L159,'Programska klasifikacija'!Z:Z)</f>
        <v>22636</v>
      </c>
      <c r="X159" s="178">
        <f>+SUMIF('Programska klasifikacija'!$N:$N,$L159,'Programska klasifikacija'!AA:AA)</f>
        <v>29760</v>
      </c>
      <c r="Y159" s="178">
        <f>+SUMIF('Programska klasifikacija'!$N:$N,$L159,'Programska klasifikacija'!AB:AB)</f>
        <v>32300</v>
      </c>
      <c r="Z159" s="178">
        <f>+SUMIF('Programska klasifikacija'!$N:$N,$L159,'Programska klasifikacija'!AC:AC)</f>
        <v>0</v>
      </c>
      <c r="AA159" s="178">
        <f>+SUMIF('Programska klasifikacija'!$N:$N,$L159,'Programska klasifikacija'!AD:AD)</f>
        <v>0</v>
      </c>
      <c r="AB159" s="226"/>
    </row>
    <row r="160" spans="1:28" s="118" customFormat="1" ht="20.25" customHeight="1" x14ac:dyDescent="0.25">
      <c r="A160" s="187"/>
      <c r="B160" s="187"/>
      <c r="C160" s="187"/>
      <c r="D160" s="204"/>
      <c r="E160" s="204"/>
      <c r="F160" s="205"/>
      <c r="G160" s="128"/>
      <c r="H160" s="135"/>
      <c r="I160" s="135"/>
      <c r="J160" s="135"/>
      <c r="K160" s="198">
        <v>32373</v>
      </c>
      <c r="L160" s="199"/>
      <c r="M160" s="199" t="s">
        <v>222</v>
      </c>
      <c r="N160" s="201">
        <f>N161</f>
        <v>10000</v>
      </c>
      <c r="O160" s="201">
        <f>O161</f>
        <v>0</v>
      </c>
      <c r="P160" s="201">
        <f>P161</f>
        <v>10000</v>
      </c>
      <c r="Q160" s="201">
        <f t="shared" ref="Q160:T160" si="186">Q161</f>
        <v>0</v>
      </c>
      <c r="R160" s="201">
        <f t="shared" si="186"/>
        <v>0</v>
      </c>
      <c r="S160" s="201">
        <f t="shared" si="186"/>
        <v>0</v>
      </c>
      <c r="T160" s="201">
        <f t="shared" si="186"/>
        <v>0</v>
      </c>
      <c r="U160" s="201">
        <f t="shared" ref="U160:AA160" si="187">U161</f>
        <v>0</v>
      </c>
      <c r="V160" s="201">
        <f t="shared" si="187"/>
        <v>0</v>
      </c>
      <c r="W160" s="201">
        <f t="shared" si="187"/>
        <v>6962</v>
      </c>
      <c r="X160" s="201">
        <f t="shared" si="187"/>
        <v>9060</v>
      </c>
      <c r="Y160" s="201">
        <f t="shared" si="187"/>
        <v>9060</v>
      </c>
      <c r="Z160" s="247">
        <f t="shared" si="187"/>
        <v>0</v>
      </c>
      <c r="AA160" s="247">
        <f t="shared" si="187"/>
        <v>0</v>
      </c>
      <c r="AB160" s="226"/>
    </row>
    <row r="161" spans="1:28" s="118" customFormat="1" ht="20.25" customHeight="1" x14ac:dyDescent="0.25">
      <c r="A161" s="187"/>
      <c r="B161" s="187"/>
      <c r="C161" s="187"/>
      <c r="D161" s="204"/>
      <c r="E161" s="204"/>
      <c r="F161" s="205"/>
      <c r="G161" s="128"/>
      <c r="H161" s="135"/>
      <c r="I161" s="135"/>
      <c r="J161" s="135"/>
      <c r="K161" s="11"/>
      <c r="L161" s="175">
        <v>323730</v>
      </c>
      <c r="M161" s="177" t="s">
        <v>222</v>
      </c>
      <c r="N161" s="178">
        <f>+SUMIF('Programska klasifikacija'!$N:$N,$L161,'Programska klasifikacija'!Q:Q)</f>
        <v>10000</v>
      </c>
      <c r="O161" s="178">
        <f>P161-N161</f>
        <v>0</v>
      </c>
      <c r="P161" s="178">
        <f>+SUMIF('Programska klasifikacija'!$N:$N,$L161,'Programska klasifikacija'!S:S)</f>
        <v>10000</v>
      </c>
      <c r="Q161" s="178">
        <f>+SUMIF('Programska klasifikacija'!$N:$N,$L161,'Programska klasifikacija'!T:T)</f>
        <v>0</v>
      </c>
      <c r="R161" s="178">
        <f>+SUMIF('Programska klasifikacija'!$N:$N,$L161,'Programska klasifikacija'!U:U)</f>
        <v>0</v>
      </c>
      <c r="S161" s="178">
        <f>+SUMIF('Programska klasifikacija'!$N:$N,$L161,'Programska klasifikacija'!V:V)</f>
        <v>0</v>
      </c>
      <c r="T161" s="178">
        <f>+SUMIF('Programska klasifikacija'!$N:$N,$L161,'Programska klasifikacija'!W:W)</f>
        <v>0</v>
      </c>
      <c r="U161" s="178"/>
      <c r="V161" s="178"/>
      <c r="W161" s="178">
        <f>+SUMIF('Programska klasifikacija'!$N:$N,$L161,'Programska klasifikacija'!Z:Z)</f>
        <v>6962</v>
      </c>
      <c r="X161" s="178">
        <f>+SUMIF('Programska klasifikacija'!$N:$N,$L161,'Programska klasifikacija'!AA:AA)</f>
        <v>9060</v>
      </c>
      <c r="Y161" s="178">
        <f>+SUMIF('Programska klasifikacija'!$N:$N,$L161,'Programska klasifikacija'!AB:AB)</f>
        <v>9060</v>
      </c>
      <c r="Z161" s="178">
        <f>+SUMIF('Programska klasifikacija'!$N:$N,$L161,'Programska klasifikacija'!AC:AC)</f>
        <v>0</v>
      </c>
      <c r="AA161" s="178">
        <f>+SUMIF('Programska klasifikacija'!$N:$N,$L161,'Programska klasifikacija'!AD:AD)</f>
        <v>0</v>
      </c>
      <c r="AB161" s="226"/>
    </row>
    <row r="162" spans="1:28" s="118" customFormat="1" ht="20.25" customHeight="1" x14ac:dyDescent="0.25">
      <c r="A162" s="187"/>
      <c r="B162" s="187"/>
      <c r="C162" s="187"/>
      <c r="D162" s="204"/>
      <c r="E162" s="204"/>
      <c r="F162" s="205"/>
      <c r="G162" s="128"/>
      <c r="H162" s="135"/>
      <c r="I162" s="135"/>
      <c r="J162" s="135"/>
      <c r="K162" s="198">
        <v>32379</v>
      </c>
      <c r="L162" s="199"/>
      <c r="M162" s="199" t="s">
        <v>223</v>
      </c>
      <c r="N162" s="201">
        <f>N163+N164</f>
        <v>82500</v>
      </c>
      <c r="O162" s="201">
        <f>O163+O164</f>
        <v>-1000</v>
      </c>
      <c r="P162" s="201">
        <f>P163+P164</f>
        <v>81500</v>
      </c>
      <c r="Q162" s="201">
        <f t="shared" ref="Q162:T162" si="188">Q163+Q164</f>
        <v>0</v>
      </c>
      <c r="R162" s="201">
        <f t="shared" si="188"/>
        <v>0</v>
      </c>
      <c r="S162" s="201">
        <f t="shared" si="188"/>
        <v>0</v>
      </c>
      <c r="T162" s="201">
        <f t="shared" si="188"/>
        <v>0</v>
      </c>
      <c r="U162" s="201">
        <f t="shared" ref="U162:W162" si="189">U163+U164</f>
        <v>0</v>
      </c>
      <c r="V162" s="201">
        <f t="shared" si="189"/>
        <v>0</v>
      </c>
      <c r="W162" s="201">
        <f t="shared" si="189"/>
        <v>70593</v>
      </c>
      <c r="X162" s="201">
        <f t="shared" ref="X162:AA162" si="190">X163+X164</f>
        <v>99400</v>
      </c>
      <c r="Y162" s="201">
        <f t="shared" si="190"/>
        <v>111000</v>
      </c>
      <c r="Z162" s="247">
        <f t="shared" si="190"/>
        <v>0</v>
      </c>
      <c r="AA162" s="247">
        <f t="shared" si="190"/>
        <v>0</v>
      </c>
      <c r="AB162" s="226"/>
    </row>
    <row r="163" spans="1:28" s="118" customFormat="1" ht="20.25" customHeight="1" x14ac:dyDescent="0.25">
      <c r="A163" s="187"/>
      <c r="B163" s="187"/>
      <c r="C163" s="187"/>
      <c r="D163" s="204"/>
      <c r="E163" s="204"/>
      <c r="F163" s="205"/>
      <c r="G163" s="128"/>
      <c r="H163" s="135"/>
      <c r="I163" s="135"/>
      <c r="J163" s="135"/>
      <c r="K163" s="11"/>
      <c r="L163" s="175">
        <v>323790</v>
      </c>
      <c r="M163" s="177" t="s">
        <v>223</v>
      </c>
      <c r="N163" s="178">
        <f>+SUMIF('Programska klasifikacija'!$N:$N,$L163,'Programska klasifikacija'!Q:Q)</f>
        <v>82500</v>
      </c>
      <c r="O163" s="178">
        <f>P163-N163</f>
        <v>-1000</v>
      </c>
      <c r="P163" s="178">
        <f>+SUMIF('Programska klasifikacija'!$N:$N,$L163,'Programska klasifikacija'!S:S)</f>
        <v>81500</v>
      </c>
      <c r="Q163" s="178">
        <f>+SUMIF('Programska klasifikacija'!$N:$N,$L163,'Programska klasifikacija'!T:T)</f>
        <v>0</v>
      </c>
      <c r="R163" s="178">
        <f>+SUMIF('Programska klasifikacija'!$N:$N,$L163,'Programska klasifikacija'!U:U)</f>
        <v>0</v>
      </c>
      <c r="S163" s="178">
        <f>+SUMIF('Programska klasifikacija'!$N:$N,$L163,'Programska klasifikacija'!V:V)</f>
        <v>0</v>
      </c>
      <c r="T163" s="178">
        <f>+SUMIF('Programska klasifikacija'!$N:$N,$L163,'Programska klasifikacija'!W:W)</f>
        <v>0</v>
      </c>
      <c r="U163" s="178"/>
      <c r="V163" s="178"/>
      <c r="W163" s="178">
        <f>+SUMIF('Programska klasifikacija'!$N:$N,$L163,'Programska klasifikacija'!Z:Z)</f>
        <v>70593</v>
      </c>
      <c r="X163" s="178">
        <f>+SUMIF('Programska klasifikacija'!$N:$N,$L163,'Programska klasifikacija'!AA:AA)</f>
        <v>99400</v>
      </c>
      <c r="Y163" s="178">
        <f>+SUMIF('Programska klasifikacija'!$N:$N,$L163,'Programska klasifikacija'!AB:AB)</f>
        <v>111000</v>
      </c>
      <c r="Z163" s="178">
        <f>+SUMIF('Programska klasifikacija'!$N:$N,$L163,'Programska klasifikacija'!AC:AC)</f>
        <v>0</v>
      </c>
      <c r="AA163" s="178">
        <f>+SUMIF('Programska klasifikacija'!$N:$N,$L163,'Programska klasifikacija'!AD:AD)</f>
        <v>0</v>
      </c>
      <c r="AB163" s="226"/>
    </row>
    <row r="164" spans="1:28" s="118" customFormat="1" ht="20.25" customHeight="1" x14ac:dyDescent="0.25">
      <c r="A164" s="187"/>
      <c r="B164" s="187"/>
      <c r="C164" s="187"/>
      <c r="D164" s="204"/>
      <c r="E164" s="204"/>
      <c r="F164" s="205"/>
      <c r="G164" s="128"/>
      <c r="H164" s="135"/>
      <c r="I164" s="135"/>
      <c r="J164" s="135"/>
      <c r="K164" s="11"/>
      <c r="L164" s="175">
        <v>323791</v>
      </c>
      <c r="M164" s="177" t="s">
        <v>223</v>
      </c>
      <c r="N164" s="178">
        <f>+SUMIF('Programska klasifikacija'!$N:$N,$L164,'Programska klasifikacija'!Q:Q)</f>
        <v>0</v>
      </c>
      <c r="O164" s="178">
        <f>P164-N164</f>
        <v>0</v>
      </c>
      <c r="P164" s="178">
        <f>+SUMIF('Programska klasifikacija'!$N:$N,$L164,'Programska klasifikacija'!S:S)</f>
        <v>0</v>
      </c>
      <c r="Q164" s="178">
        <f>+SUMIF('Programska klasifikacija'!$N:$N,$L164,'Programska klasifikacija'!T:T)</f>
        <v>0</v>
      </c>
      <c r="R164" s="178">
        <f>+SUMIF('Programska klasifikacija'!$N:$N,$L164,'Programska klasifikacija'!U:U)</f>
        <v>0</v>
      </c>
      <c r="S164" s="178">
        <f>+SUMIF('Programska klasifikacija'!$N:$N,$L164,'Programska klasifikacija'!V:V)</f>
        <v>0</v>
      </c>
      <c r="T164" s="178">
        <f>+SUMIF('Programska klasifikacija'!$N:$N,$L164,'Programska klasifikacija'!W:W)</f>
        <v>0</v>
      </c>
      <c r="U164" s="178"/>
      <c r="V164" s="178"/>
      <c r="W164" s="178">
        <f>+SUMIF('Programska klasifikacija'!$N:$N,$L164,'Programska klasifikacija'!Z:Z)</f>
        <v>0</v>
      </c>
      <c r="X164" s="178">
        <f>+SUMIF('Programska klasifikacija'!$N:$N,$L164,'Programska klasifikacija'!AA:AA)</f>
        <v>0</v>
      </c>
      <c r="Y164" s="178">
        <f>+SUMIF('Programska klasifikacija'!$N:$N,$L164,'Programska klasifikacija'!AB:AB)</f>
        <v>0</v>
      </c>
      <c r="Z164" s="178">
        <f>+SUMIF('Programska klasifikacija'!$N:$N,$L164,'Programska klasifikacija'!AC:AC)</f>
        <v>0</v>
      </c>
      <c r="AA164" s="178">
        <f>+SUMIF('Programska klasifikacija'!$N:$N,$L164,'Programska klasifikacija'!AD:AD)</f>
        <v>0</v>
      </c>
      <c r="AB164" s="226"/>
    </row>
    <row r="165" spans="1:28" s="118" customFormat="1" ht="20.25" customHeight="1" x14ac:dyDescent="0.25">
      <c r="A165" s="187"/>
      <c r="B165" s="187"/>
      <c r="C165" s="187"/>
      <c r="D165" s="204"/>
      <c r="E165" s="204"/>
      <c r="F165" s="205"/>
      <c r="G165" s="128"/>
      <c r="H165" s="135"/>
      <c r="I165" s="135"/>
      <c r="J165" s="135">
        <v>3238</v>
      </c>
      <c r="K165" s="135"/>
      <c r="L165" s="136"/>
      <c r="M165" s="131" t="s">
        <v>224</v>
      </c>
      <c r="N165" s="137">
        <f t="shared" ref="N165:AA166" si="191">N166</f>
        <v>19140</v>
      </c>
      <c r="O165" s="137">
        <f t="shared" si="191"/>
        <v>0</v>
      </c>
      <c r="P165" s="137">
        <f t="shared" si="191"/>
        <v>19140</v>
      </c>
      <c r="Q165" s="137">
        <f t="shared" si="191"/>
        <v>0</v>
      </c>
      <c r="R165" s="137">
        <f t="shared" si="191"/>
        <v>0</v>
      </c>
      <c r="S165" s="137">
        <f t="shared" si="191"/>
        <v>0</v>
      </c>
      <c r="T165" s="137">
        <f t="shared" si="191"/>
        <v>0</v>
      </c>
      <c r="U165" s="137">
        <f t="shared" si="191"/>
        <v>0</v>
      </c>
      <c r="V165" s="137">
        <f t="shared" si="191"/>
        <v>0</v>
      </c>
      <c r="W165" s="137">
        <f t="shared" si="191"/>
        <v>15563</v>
      </c>
      <c r="X165" s="137">
        <f t="shared" si="191"/>
        <v>24570</v>
      </c>
      <c r="Y165" s="137">
        <f t="shared" si="191"/>
        <v>27220</v>
      </c>
      <c r="Z165" s="246">
        <f t="shared" si="191"/>
        <v>0</v>
      </c>
      <c r="AA165" s="246">
        <f t="shared" si="191"/>
        <v>0</v>
      </c>
      <c r="AB165" s="226"/>
    </row>
    <row r="166" spans="1:28" s="118" customFormat="1" ht="20.25" customHeight="1" x14ac:dyDescent="0.25">
      <c r="A166" s="187"/>
      <c r="B166" s="187"/>
      <c r="C166" s="187"/>
      <c r="D166" s="204"/>
      <c r="E166" s="204"/>
      <c r="F166" s="205"/>
      <c r="G166" s="128"/>
      <c r="H166" s="135"/>
      <c r="I166" s="135"/>
      <c r="J166" s="135"/>
      <c r="K166" s="198">
        <v>32389</v>
      </c>
      <c r="L166" s="199"/>
      <c r="M166" s="199" t="s">
        <v>225</v>
      </c>
      <c r="N166" s="201">
        <f t="shared" si="191"/>
        <v>19140</v>
      </c>
      <c r="O166" s="201">
        <f t="shared" si="191"/>
        <v>0</v>
      </c>
      <c r="P166" s="201">
        <f t="shared" si="191"/>
        <v>19140</v>
      </c>
      <c r="Q166" s="201">
        <f t="shared" si="191"/>
        <v>0</v>
      </c>
      <c r="R166" s="201">
        <f t="shared" si="191"/>
        <v>0</v>
      </c>
      <c r="S166" s="201">
        <f t="shared" si="191"/>
        <v>0</v>
      </c>
      <c r="T166" s="201">
        <f t="shared" si="191"/>
        <v>0</v>
      </c>
      <c r="U166" s="201">
        <f t="shared" ref="U166:V166" si="192">U167</f>
        <v>0</v>
      </c>
      <c r="V166" s="201">
        <f t="shared" si="192"/>
        <v>0</v>
      </c>
      <c r="W166" s="201">
        <f t="shared" si="191"/>
        <v>15563</v>
      </c>
      <c r="X166" s="201">
        <f t="shared" si="191"/>
        <v>24570</v>
      </c>
      <c r="Y166" s="201">
        <f t="shared" si="191"/>
        <v>27220</v>
      </c>
      <c r="Z166" s="247">
        <f t="shared" si="191"/>
        <v>0</v>
      </c>
      <c r="AA166" s="247">
        <f t="shared" si="191"/>
        <v>0</v>
      </c>
      <c r="AB166" s="226"/>
    </row>
    <row r="167" spans="1:28" s="118" customFormat="1" ht="20.25" customHeight="1" x14ac:dyDescent="0.25">
      <c r="A167" s="187"/>
      <c r="B167" s="187"/>
      <c r="C167" s="187"/>
      <c r="D167" s="204"/>
      <c r="E167" s="204"/>
      <c r="F167" s="205"/>
      <c r="G167" s="128"/>
      <c r="H167" s="135"/>
      <c r="I167" s="135"/>
      <c r="J167" s="135"/>
      <c r="K167" s="11"/>
      <c r="L167" s="175">
        <v>323890</v>
      </c>
      <c r="M167" s="177" t="s">
        <v>225</v>
      </c>
      <c r="N167" s="178">
        <f>+SUMIF('Programska klasifikacija'!$N:$N,$L167,'Programska klasifikacija'!Q:Q)</f>
        <v>19140</v>
      </c>
      <c r="O167" s="178">
        <f>P167-N167</f>
        <v>0</v>
      </c>
      <c r="P167" s="178">
        <f>+SUMIF('Programska klasifikacija'!$N:$N,$L167,'Programska klasifikacija'!S:S)</f>
        <v>19140</v>
      </c>
      <c r="Q167" s="178">
        <f>+SUMIF('Programska klasifikacija'!$N:$N,$L167,'Programska klasifikacija'!T:T)</f>
        <v>0</v>
      </c>
      <c r="R167" s="178">
        <f>+SUMIF('Programska klasifikacija'!$N:$N,$L167,'Programska klasifikacija'!U:U)</f>
        <v>0</v>
      </c>
      <c r="S167" s="178">
        <f>+SUMIF('Programska klasifikacija'!$N:$N,$L167,'Programska klasifikacija'!V:V)</f>
        <v>0</v>
      </c>
      <c r="T167" s="178">
        <f>+SUMIF('Programska klasifikacija'!$N:$N,$L167,'Programska klasifikacija'!W:W)</f>
        <v>0</v>
      </c>
      <c r="U167" s="178"/>
      <c r="V167" s="178"/>
      <c r="W167" s="178">
        <f>+SUMIF('Programska klasifikacija'!$N:$N,$L167,'Programska klasifikacija'!Z:Z)</f>
        <v>15563</v>
      </c>
      <c r="X167" s="178">
        <f>+SUMIF('Programska klasifikacija'!$N:$N,$L167,'Programska klasifikacija'!AA:AA)</f>
        <v>24570</v>
      </c>
      <c r="Y167" s="178">
        <f>+SUMIF('Programska klasifikacija'!$N:$N,$L167,'Programska klasifikacija'!AB:AB)</f>
        <v>27220</v>
      </c>
      <c r="Z167" s="178">
        <f>+SUMIF('Programska klasifikacija'!$N:$N,$L167,'Programska klasifikacija'!AC:AC)</f>
        <v>0</v>
      </c>
      <c r="AA167" s="178">
        <f>+SUMIF('Programska klasifikacija'!$N:$N,$L167,'Programska klasifikacija'!AD:AD)</f>
        <v>0</v>
      </c>
      <c r="AB167" s="226"/>
    </row>
    <row r="168" spans="1:28" s="118" customFormat="1" ht="20.25" customHeight="1" x14ac:dyDescent="0.25">
      <c r="A168" s="187"/>
      <c r="B168" s="187"/>
      <c r="C168" s="187"/>
      <c r="D168" s="204"/>
      <c r="E168" s="204"/>
      <c r="F168" s="205"/>
      <c r="G168" s="128"/>
      <c r="H168" s="135"/>
      <c r="I168" s="135"/>
      <c r="J168" s="135">
        <v>3239</v>
      </c>
      <c r="K168" s="135"/>
      <c r="L168" s="136"/>
      <c r="M168" s="131" t="s">
        <v>226</v>
      </c>
      <c r="N168" s="137">
        <f>N169+N172+N174+N176</f>
        <v>67425</v>
      </c>
      <c r="O168" s="137">
        <f>O169+O172+O174+O176</f>
        <v>10000</v>
      </c>
      <c r="P168" s="137">
        <f>P169+P172+P174+P176</f>
        <v>77425</v>
      </c>
      <c r="Q168" s="137">
        <f t="shared" ref="Q168:T168" si="193">Q169+Q172+Q174+Q176</f>
        <v>0</v>
      </c>
      <c r="R168" s="137">
        <f t="shared" si="193"/>
        <v>0</v>
      </c>
      <c r="S168" s="137">
        <f t="shared" si="193"/>
        <v>0</v>
      </c>
      <c r="T168" s="137">
        <f t="shared" si="193"/>
        <v>0</v>
      </c>
      <c r="U168" s="137">
        <f t="shared" ref="U168:W168" si="194">U169+U172+U174+U176</f>
        <v>0</v>
      </c>
      <c r="V168" s="137">
        <f t="shared" si="194"/>
        <v>0</v>
      </c>
      <c r="W168" s="137">
        <f t="shared" si="194"/>
        <v>58276</v>
      </c>
      <c r="X168" s="137">
        <f t="shared" ref="X168:AA168" si="195">X169+X172+X174+X176</f>
        <v>74370</v>
      </c>
      <c r="Y168" s="137">
        <f t="shared" si="195"/>
        <v>76480</v>
      </c>
      <c r="Z168" s="246">
        <f t="shared" si="195"/>
        <v>0</v>
      </c>
      <c r="AA168" s="246">
        <f t="shared" si="195"/>
        <v>0</v>
      </c>
      <c r="AB168" s="226"/>
    </row>
    <row r="169" spans="1:28" s="118" customFormat="1" ht="20.25" customHeight="1" x14ac:dyDescent="0.25">
      <c r="A169" s="187"/>
      <c r="B169" s="187"/>
      <c r="C169" s="187"/>
      <c r="D169" s="204"/>
      <c r="E169" s="204"/>
      <c r="F169" s="205"/>
      <c r="G169" s="128"/>
      <c r="H169" s="135"/>
      <c r="I169" s="135"/>
      <c r="J169" s="135"/>
      <c r="K169" s="198">
        <v>32391</v>
      </c>
      <c r="L169" s="199"/>
      <c r="M169" s="199" t="s">
        <v>227</v>
      </c>
      <c r="N169" s="201">
        <f t="shared" ref="N169:V169" si="196">N171+N170</f>
        <v>7500</v>
      </c>
      <c r="O169" s="201">
        <f t="shared" si="196"/>
        <v>8000</v>
      </c>
      <c r="P169" s="201">
        <f t="shared" ref="P169:T169" si="197">P171+P170</f>
        <v>15500</v>
      </c>
      <c r="Q169" s="201">
        <f t="shared" si="197"/>
        <v>0</v>
      </c>
      <c r="R169" s="201">
        <f t="shared" si="197"/>
        <v>0</v>
      </c>
      <c r="S169" s="201">
        <f t="shared" si="197"/>
        <v>0</v>
      </c>
      <c r="T169" s="201">
        <f t="shared" si="197"/>
        <v>0</v>
      </c>
      <c r="U169" s="201">
        <f t="shared" si="196"/>
        <v>0</v>
      </c>
      <c r="V169" s="201">
        <f t="shared" si="196"/>
        <v>0</v>
      </c>
      <c r="W169" s="201">
        <f t="shared" ref="W169" si="198">W171+W170</f>
        <v>13262</v>
      </c>
      <c r="X169" s="201">
        <f t="shared" ref="X169:AA169" si="199">X171+X170</f>
        <v>18045</v>
      </c>
      <c r="Y169" s="201">
        <f t="shared" si="199"/>
        <v>17500</v>
      </c>
      <c r="Z169" s="247">
        <f t="shared" si="199"/>
        <v>0</v>
      </c>
      <c r="AA169" s="247">
        <f t="shared" si="199"/>
        <v>0</v>
      </c>
      <c r="AB169" s="226"/>
    </row>
    <row r="170" spans="1:28" s="118" customFormat="1" ht="20.25" customHeight="1" x14ac:dyDescent="0.25">
      <c r="A170" s="187"/>
      <c r="B170" s="187"/>
      <c r="C170" s="187"/>
      <c r="D170" s="204"/>
      <c r="E170" s="204"/>
      <c r="F170" s="205"/>
      <c r="G170" s="128"/>
      <c r="H170" s="135"/>
      <c r="I170" s="135"/>
      <c r="J170" s="135"/>
      <c r="K170" s="11"/>
      <c r="L170" s="175">
        <v>323910</v>
      </c>
      <c r="M170" s="177" t="s">
        <v>227</v>
      </c>
      <c r="N170" s="178">
        <f>+SUMIF('Programska klasifikacija'!$N:$N,$L170,'Programska klasifikacija'!Q:Q)</f>
        <v>7500</v>
      </c>
      <c r="O170" s="178">
        <f>P170-N170</f>
        <v>8000</v>
      </c>
      <c r="P170" s="178">
        <f>+SUMIF('Programska klasifikacija'!$N:$N,$L170,'Programska klasifikacija'!S:S)</f>
        <v>15500</v>
      </c>
      <c r="Q170" s="178">
        <f>+SUMIF('Programska klasifikacija'!$N:$N,$L170,'Programska klasifikacija'!T:T)</f>
        <v>0</v>
      </c>
      <c r="R170" s="178">
        <f>+SUMIF('Programska klasifikacija'!$N:$N,$L170,'Programska klasifikacija'!U:U)</f>
        <v>0</v>
      </c>
      <c r="S170" s="178">
        <f>+SUMIF('Programska klasifikacija'!$N:$N,$L170,'Programska klasifikacija'!V:V)</f>
        <v>0</v>
      </c>
      <c r="T170" s="178">
        <f>+SUMIF('Programska klasifikacija'!$N:$N,$L170,'Programska klasifikacija'!W:W)</f>
        <v>0</v>
      </c>
      <c r="U170" s="178"/>
      <c r="V170" s="178"/>
      <c r="W170" s="178">
        <f>+SUMIF('Programska klasifikacija'!$N:$N,$L170,'Programska klasifikacija'!Z:Z)</f>
        <v>13262</v>
      </c>
      <c r="X170" s="178">
        <f>+SUMIF('Programska klasifikacija'!$N:$N,$L170,'Programska klasifikacija'!AA:AA)</f>
        <v>18045</v>
      </c>
      <c r="Y170" s="178">
        <f>+SUMIF('Programska klasifikacija'!$N:$N,$L170,'Programska klasifikacija'!AB:AB)</f>
        <v>17500</v>
      </c>
      <c r="Z170" s="178">
        <f>+SUMIF('Programska klasifikacija'!$N:$N,$L170,'Programska klasifikacija'!AC:AC)</f>
        <v>0</v>
      </c>
      <c r="AA170" s="178">
        <f>+SUMIF('Programska klasifikacija'!$N:$N,$L170,'Programska klasifikacija'!AD:AD)</f>
        <v>0</v>
      </c>
      <c r="AB170" s="226"/>
    </row>
    <row r="171" spans="1:28" s="118" customFormat="1" ht="20.25" customHeight="1" x14ac:dyDescent="0.25">
      <c r="A171" s="187"/>
      <c r="B171" s="187"/>
      <c r="C171" s="187"/>
      <c r="D171" s="204"/>
      <c r="E171" s="204"/>
      <c r="F171" s="205"/>
      <c r="G171" s="128"/>
      <c r="H171" s="135"/>
      <c r="I171" s="135"/>
      <c r="J171" s="135"/>
      <c r="K171" s="11"/>
      <c r="L171" s="175">
        <v>323911</v>
      </c>
      <c r="M171" s="177" t="s">
        <v>228</v>
      </c>
      <c r="N171" s="178">
        <f>+SUMIF('Programska klasifikacija'!$N:$N,$L171,'Programska klasifikacija'!Q:Q)</f>
        <v>0</v>
      </c>
      <c r="O171" s="178">
        <f>P171-N171</f>
        <v>0</v>
      </c>
      <c r="P171" s="178">
        <f>+SUMIF('Programska klasifikacija'!$N:$N,$L171,'Programska klasifikacija'!S:S)</f>
        <v>0</v>
      </c>
      <c r="Q171" s="178">
        <f>+SUMIF('Programska klasifikacija'!$N:$N,$L171,'Programska klasifikacija'!T:T)</f>
        <v>0</v>
      </c>
      <c r="R171" s="178">
        <f>+SUMIF('Programska klasifikacija'!$N:$N,$L171,'Programska klasifikacija'!U:U)</f>
        <v>0</v>
      </c>
      <c r="S171" s="178">
        <f>+SUMIF('Programska klasifikacija'!$N:$N,$L171,'Programska klasifikacija'!V:V)</f>
        <v>0</v>
      </c>
      <c r="T171" s="178">
        <f>+SUMIF('Programska klasifikacija'!$N:$N,$L171,'Programska klasifikacija'!W:W)</f>
        <v>0</v>
      </c>
      <c r="U171" s="178"/>
      <c r="V171" s="178"/>
      <c r="W171" s="178">
        <f>+SUMIF('Programska klasifikacija'!$N:$N,$L171,'Programska klasifikacija'!Z:Z)</f>
        <v>0</v>
      </c>
      <c r="X171" s="178">
        <f>+SUMIF('Programska klasifikacija'!$N:$N,$L171,'Programska klasifikacija'!AA:AA)</f>
        <v>0</v>
      </c>
      <c r="Y171" s="178">
        <f>+SUMIF('Programska klasifikacija'!$N:$N,$L171,'Programska klasifikacija'!AB:AB)</f>
        <v>0</v>
      </c>
      <c r="Z171" s="178">
        <f>+SUMIF('Programska klasifikacija'!$N:$N,$L171,'Programska klasifikacija'!AC:AC)</f>
        <v>0</v>
      </c>
      <c r="AA171" s="178">
        <f>+SUMIF('Programska klasifikacija'!$N:$N,$L171,'Programska klasifikacija'!AD:AD)</f>
        <v>0</v>
      </c>
      <c r="AB171" s="226"/>
    </row>
    <row r="172" spans="1:28" s="118" customFormat="1" ht="20.25" customHeight="1" x14ac:dyDescent="0.25">
      <c r="A172" s="187"/>
      <c r="B172" s="187"/>
      <c r="C172" s="187"/>
      <c r="D172" s="204"/>
      <c r="E172" s="204"/>
      <c r="F172" s="205"/>
      <c r="G172" s="128"/>
      <c r="H172" s="135"/>
      <c r="I172" s="135"/>
      <c r="J172" s="135"/>
      <c r="K172" s="198">
        <v>32394</v>
      </c>
      <c r="L172" s="199"/>
      <c r="M172" s="199" t="s">
        <v>229</v>
      </c>
      <c r="N172" s="201">
        <f>N173</f>
        <v>3130</v>
      </c>
      <c r="O172" s="201">
        <f>O173</f>
        <v>0</v>
      </c>
      <c r="P172" s="201">
        <f>P173</f>
        <v>3130</v>
      </c>
      <c r="Q172" s="201">
        <f t="shared" ref="Q172:T172" si="200">Q173</f>
        <v>0</v>
      </c>
      <c r="R172" s="201">
        <f t="shared" si="200"/>
        <v>0</v>
      </c>
      <c r="S172" s="201">
        <f t="shared" si="200"/>
        <v>0</v>
      </c>
      <c r="T172" s="201">
        <f t="shared" si="200"/>
        <v>0</v>
      </c>
      <c r="U172" s="201">
        <f t="shared" ref="U172:AA172" si="201">U173</f>
        <v>0</v>
      </c>
      <c r="V172" s="201">
        <f t="shared" si="201"/>
        <v>0</v>
      </c>
      <c r="W172" s="201">
        <f t="shared" si="201"/>
        <v>1429</v>
      </c>
      <c r="X172" s="201">
        <f t="shared" si="201"/>
        <v>2330</v>
      </c>
      <c r="Y172" s="201">
        <f t="shared" si="201"/>
        <v>2830</v>
      </c>
      <c r="Z172" s="247">
        <f t="shared" si="201"/>
        <v>0</v>
      </c>
      <c r="AA172" s="247">
        <f t="shared" si="201"/>
        <v>0</v>
      </c>
      <c r="AB172" s="226"/>
    </row>
    <row r="173" spans="1:28" s="118" customFormat="1" ht="20.25" customHeight="1" x14ac:dyDescent="0.25">
      <c r="A173" s="187"/>
      <c r="B173" s="187"/>
      <c r="C173" s="187"/>
      <c r="D173" s="204"/>
      <c r="E173" s="204"/>
      <c r="F173" s="205"/>
      <c r="G173" s="128"/>
      <c r="H173" s="135"/>
      <c r="I173" s="135"/>
      <c r="J173" s="135"/>
      <c r="K173" s="11"/>
      <c r="L173" s="175">
        <v>323940</v>
      </c>
      <c r="M173" s="177" t="s">
        <v>229</v>
      </c>
      <c r="N173" s="178">
        <f>+SUMIF('Programska klasifikacija'!$N:$N,$L173,'Programska klasifikacija'!Q:Q)</f>
        <v>3130</v>
      </c>
      <c r="O173" s="178">
        <f>P173-N173</f>
        <v>0</v>
      </c>
      <c r="P173" s="178">
        <f>+SUMIF('Programska klasifikacija'!$N:$N,$L173,'Programska klasifikacija'!S:S)</f>
        <v>3130</v>
      </c>
      <c r="Q173" s="178">
        <f>+SUMIF('Programska klasifikacija'!$N:$N,$L173,'Programska klasifikacija'!T:T)</f>
        <v>0</v>
      </c>
      <c r="R173" s="178">
        <f>+SUMIF('Programska klasifikacija'!$N:$N,$L173,'Programska klasifikacija'!U:U)</f>
        <v>0</v>
      </c>
      <c r="S173" s="178">
        <f>+SUMIF('Programska klasifikacija'!$N:$N,$L173,'Programska klasifikacija'!V:V)</f>
        <v>0</v>
      </c>
      <c r="T173" s="178">
        <f>+SUMIF('Programska klasifikacija'!$N:$N,$L173,'Programska klasifikacija'!W:W)</f>
        <v>0</v>
      </c>
      <c r="U173" s="178"/>
      <c r="V173" s="178"/>
      <c r="W173" s="178">
        <f>+SUMIF('Programska klasifikacija'!$N:$N,$L173,'Programska klasifikacija'!Z:Z)</f>
        <v>1429</v>
      </c>
      <c r="X173" s="178">
        <f>+SUMIF('Programska klasifikacija'!$N:$N,$L173,'Programska klasifikacija'!AA:AA)</f>
        <v>2330</v>
      </c>
      <c r="Y173" s="178">
        <f>+SUMIF('Programska klasifikacija'!$N:$N,$L173,'Programska klasifikacija'!AB:AB)</f>
        <v>2830</v>
      </c>
      <c r="Z173" s="178">
        <f>+SUMIF('Programska klasifikacija'!$N:$N,$L173,'Programska klasifikacija'!AC:AC)</f>
        <v>0</v>
      </c>
      <c r="AA173" s="178">
        <f>+SUMIF('Programska klasifikacija'!$N:$N,$L173,'Programska klasifikacija'!AD:AD)</f>
        <v>0</v>
      </c>
      <c r="AB173" s="226"/>
    </row>
    <row r="174" spans="1:28" s="118" customFormat="1" ht="20.25" customHeight="1" x14ac:dyDescent="0.25">
      <c r="A174" s="187"/>
      <c r="B174" s="187"/>
      <c r="C174" s="187"/>
      <c r="D174" s="204"/>
      <c r="E174" s="204"/>
      <c r="F174" s="205"/>
      <c r="G174" s="128"/>
      <c r="H174" s="135"/>
      <c r="I174" s="135"/>
      <c r="J174" s="135"/>
      <c r="K174" s="198">
        <v>32395</v>
      </c>
      <c r="L174" s="199"/>
      <c r="M174" s="199" t="s">
        <v>230</v>
      </c>
      <c r="N174" s="201">
        <f>N175</f>
        <v>13645</v>
      </c>
      <c r="O174" s="201">
        <f>O175</f>
        <v>0</v>
      </c>
      <c r="P174" s="201">
        <f>P175</f>
        <v>13645</v>
      </c>
      <c r="Q174" s="201">
        <f t="shared" ref="Q174:T174" si="202">Q175</f>
        <v>0</v>
      </c>
      <c r="R174" s="201">
        <f t="shared" si="202"/>
        <v>0</v>
      </c>
      <c r="S174" s="201">
        <f t="shared" si="202"/>
        <v>0</v>
      </c>
      <c r="T174" s="201">
        <f t="shared" si="202"/>
        <v>0</v>
      </c>
      <c r="U174" s="201">
        <f t="shared" ref="U174:AA174" si="203">U175</f>
        <v>0</v>
      </c>
      <c r="V174" s="201">
        <f t="shared" si="203"/>
        <v>0</v>
      </c>
      <c r="W174" s="201">
        <f t="shared" si="203"/>
        <v>9322</v>
      </c>
      <c r="X174" s="201">
        <f t="shared" si="203"/>
        <v>11645</v>
      </c>
      <c r="Y174" s="201">
        <f t="shared" si="203"/>
        <v>11900</v>
      </c>
      <c r="Z174" s="247">
        <f t="shared" si="203"/>
        <v>0</v>
      </c>
      <c r="AA174" s="247">
        <f t="shared" si="203"/>
        <v>0</v>
      </c>
      <c r="AB174" s="226"/>
    </row>
    <row r="175" spans="1:28" s="118" customFormat="1" ht="20.25" customHeight="1" x14ac:dyDescent="0.25">
      <c r="A175" s="187"/>
      <c r="B175" s="187"/>
      <c r="C175" s="187"/>
      <c r="D175" s="204"/>
      <c r="E175" s="204"/>
      <c r="F175" s="205"/>
      <c r="G175" s="128"/>
      <c r="H175" s="135"/>
      <c r="I175" s="135"/>
      <c r="J175" s="135"/>
      <c r="K175" s="11"/>
      <c r="L175" s="175">
        <v>323950</v>
      </c>
      <c r="M175" s="177" t="s">
        <v>230</v>
      </c>
      <c r="N175" s="178">
        <f>+SUMIF('Programska klasifikacija'!$N:$N,$L175,'Programska klasifikacija'!Q:Q)</f>
        <v>13645</v>
      </c>
      <c r="O175" s="178">
        <f>P175-N175</f>
        <v>0</v>
      </c>
      <c r="P175" s="178">
        <f>+SUMIF('Programska klasifikacija'!$N:$N,$L175,'Programska klasifikacija'!S:S)</f>
        <v>13645</v>
      </c>
      <c r="Q175" s="178">
        <f>+SUMIF('Programska klasifikacija'!$N:$N,$L175,'Programska klasifikacija'!T:T)</f>
        <v>0</v>
      </c>
      <c r="R175" s="178">
        <f>+SUMIF('Programska klasifikacija'!$N:$N,$L175,'Programska klasifikacija'!U:U)</f>
        <v>0</v>
      </c>
      <c r="S175" s="178">
        <f>+SUMIF('Programska klasifikacija'!$N:$N,$L175,'Programska klasifikacija'!V:V)</f>
        <v>0</v>
      </c>
      <c r="T175" s="178">
        <f>+SUMIF('Programska klasifikacija'!$N:$N,$L175,'Programska klasifikacija'!W:W)</f>
        <v>0</v>
      </c>
      <c r="U175" s="178"/>
      <c r="V175" s="178"/>
      <c r="W175" s="178">
        <f>+SUMIF('Programska klasifikacija'!$N:$N,$L175,'Programska klasifikacija'!Z:Z)</f>
        <v>9322</v>
      </c>
      <c r="X175" s="178">
        <f>+SUMIF('Programska klasifikacija'!$N:$N,$L175,'Programska klasifikacija'!AA:AA)</f>
        <v>11645</v>
      </c>
      <c r="Y175" s="178">
        <f>+SUMIF('Programska klasifikacija'!$N:$N,$L175,'Programska klasifikacija'!AB:AB)</f>
        <v>11900</v>
      </c>
      <c r="Z175" s="178">
        <f>+SUMIF('Programska klasifikacija'!$N:$N,$L175,'Programska klasifikacija'!AC:AC)</f>
        <v>0</v>
      </c>
      <c r="AA175" s="178">
        <f>+SUMIF('Programska klasifikacija'!$N:$N,$L175,'Programska klasifikacija'!AD:AD)</f>
        <v>0</v>
      </c>
      <c r="AB175" s="226"/>
    </row>
    <row r="176" spans="1:28" s="118" customFormat="1" ht="20.25" customHeight="1" x14ac:dyDescent="0.25">
      <c r="A176" s="187"/>
      <c r="B176" s="187"/>
      <c r="C176" s="187"/>
      <c r="D176" s="204"/>
      <c r="E176" s="204"/>
      <c r="F176" s="205"/>
      <c r="G176" s="128"/>
      <c r="H176" s="135"/>
      <c r="I176" s="135"/>
      <c r="J176" s="135"/>
      <c r="K176" s="198">
        <v>32399</v>
      </c>
      <c r="L176" s="199"/>
      <c r="M176" s="199" t="s">
        <v>231</v>
      </c>
      <c r="N176" s="201">
        <f>N177+N178+N179+N180+N181</f>
        <v>43150</v>
      </c>
      <c r="O176" s="201">
        <f>O177+O178+O179+O180+O181</f>
        <v>2000</v>
      </c>
      <c r="P176" s="201">
        <f>P177+P178+P179+P180+P181</f>
        <v>45150</v>
      </c>
      <c r="Q176" s="201">
        <f t="shared" ref="Q176:T176" si="204">Q177+Q178+Q179+Q180+Q181</f>
        <v>0</v>
      </c>
      <c r="R176" s="201">
        <f t="shared" si="204"/>
        <v>0</v>
      </c>
      <c r="S176" s="201">
        <f t="shared" si="204"/>
        <v>0</v>
      </c>
      <c r="T176" s="201">
        <f t="shared" si="204"/>
        <v>0</v>
      </c>
      <c r="U176" s="201">
        <f t="shared" ref="U176:W176" si="205">U177+U178+U179+U180+U181</f>
        <v>0</v>
      </c>
      <c r="V176" s="201">
        <f t="shared" si="205"/>
        <v>0</v>
      </c>
      <c r="W176" s="201">
        <f t="shared" si="205"/>
        <v>34263</v>
      </c>
      <c r="X176" s="201">
        <f t="shared" ref="X176:AA176" si="206">X177+X178+X179+X180+X181</f>
        <v>42350</v>
      </c>
      <c r="Y176" s="201">
        <f t="shared" si="206"/>
        <v>44250</v>
      </c>
      <c r="Z176" s="247">
        <f t="shared" si="206"/>
        <v>0</v>
      </c>
      <c r="AA176" s="247">
        <f t="shared" si="206"/>
        <v>0</v>
      </c>
      <c r="AB176" s="226"/>
    </row>
    <row r="177" spans="1:28" s="118" customFormat="1" ht="20.25" customHeight="1" x14ac:dyDescent="0.25">
      <c r="A177" s="187"/>
      <c r="B177" s="187"/>
      <c r="C177" s="187"/>
      <c r="D177" s="204"/>
      <c r="E177" s="204"/>
      <c r="F177" s="205"/>
      <c r="G177" s="128"/>
      <c r="H177" s="135"/>
      <c r="I177" s="135"/>
      <c r="J177" s="135"/>
      <c r="K177" s="11"/>
      <c r="L177" s="175">
        <v>323990</v>
      </c>
      <c r="M177" s="177" t="s">
        <v>232</v>
      </c>
      <c r="N177" s="178">
        <f>+SUMIF('Programska klasifikacija'!$N:$N,$L177,'Programska klasifikacija'!Q:Q)</f>
        <v>12000</v>
      </c>
      <c r="O177" s="178">
        <f>P177-N177</f>
        <v>0</v>
      </c>
      <c r="P177" s="178">
        <f>+SUMIF('Programska klasifikacija'!$N:$N,$L177,'Programska klasifikacija'!S:S)</f>
        <v>12000</v>
      </c>
      <c r="Q177" s="178">
        <f>+SUMIF('Programska klasifikacija'!$N:$N,$L177,'Programska klasifikacija'!T:T)</f>
        <v>0</v>
      </c>
      <c r="R177" s="178">
        <f>+SUMIF('Programska klasifikacija'!$N:$N,$L177,'Programska klasifikacija'!U:U)</f>
        <v>0</v>
      </c>
      <c r="S177" s="178">
        <f>+SUMIF('Programska klasifikacija'!$N:$N,$L177,'Programska klasifikacija'!V:V)</f>
        <v>0</v>
      </c>
      <c r="T177" s="178">
        <f>+SUMIF('Programska klasifikacija'!$N:$N,$L177,'Programska klasifikacija'!W:W)</f>
        <v>0</v>
      </c>
      <c r="U177" s="178"/>
      <c r="V177" s="178"/>
      <c r="W177" s="178">
        <f>+SUMIF('Programska klasifikacija'!$N:$N,$L177,'Programska klasifikacija'!Z:Z)</f>
        <v>9065</v>
      </c>
      <c r="X177" s="178">
        <f>+SUMIF('Programska klasifikacija'!$N:$N,$L177,'Programska klasifikacija'!AA:AA)</f>
        <v>42200</v>
      </c>
      <c r="Y177" s="178">
        <f>+SUMIF('Programska klasifikacija'!$N:$N,$L177,'Programska klasifikacija'!AB:AB)</f>
        <v>14000</v>
      </c>
      <c r="Z177" s="178">
        <f>+SUMIF('Programska klasifikacija'!$N:$N,$L177,'Programska klasifikacija'!AC:AC)</f>
        <v>0</v>
      </c>
      <c r="AA177" s="178">
        <f>+SUMIF('Programska klasifikacija'!$N:$N,$L177,'Programska klasifikacija'!AD:AD)</f>
        <v>0</v>
      </c>
      <c r="AB177" s="226"/>
    </row>
    <row r="178" spans="1:28" s="118" customFormat="1" ht="27.95" customHeight="1" x14ac:dyDescent="0.25">
      <c r="A178" s="187"/>
      <c r="B178" s="187"/>
      <c r="C178" s="187"/>
      <c r="D178" s="204"/>
      <c r="E178" s="204"/>
      <c r="F178" s="205"/>
      <c r="G178" s="128"/>
      <c r="H178" s="135"/>
      <c r="I178" s="135"/>
      <c r="J178" s="135"/>
      <c r="K178" s="11"/>
      <c r="L178" s="175">
        <v>323991</v>
      </c>
      <c r="M178" s="177" t="s">
        <v>233</v>
      </c>
      <c r="N178" s="178">
        <f>+SUMIF('Programska klasifikacija'!$N:$N,$L178,'Programska klasifikacija'!Q:Q)</f>
        <v>7400</v>
      </c>
      <c r="O178" s="178">
        <f>P178-N178</f>
        <v>2000</v>
      </c>
      <c r="P178" s="178">
        <f>+SUMIF('Programska klasifikacija'!$N:$N,$L178,'Programska klasifikacija'!S:S)</f>
        <v>9400</v>
      </c>
      <c r="Q178" s="178">
        <f>+SUMIF('Programska klasifikacija'!$N:$N,$L178,'Programska klasifikacija'!T:T)</f>
        <v>0</v>
      </c>
      <c r="R178" s="178">
        <f>+SUMIF('Programska klasifikacija'!$N:$N,$L178,'Programska klasifikacija'!U:U)</f>
        <v>0</v>
      </c>
      <c r="S178" s="178">
        <f>+SUMIF('Programska klasifikacija'!$N:$N,$L178,'Programska klasifikacija'!V:V)</f>
        <v>0</v>
      </c>
      <c r="T178" s="178">
        <f>+SUMIF('Programska klasifikacija'!$N:$N,$L178,'Programska klasifikacija'!W:W)</f>
        <v>0</v>
      </c>
      <c r="U178" s="178"/>
      <c r="V178" s="178"/>
      <c r="W178" s="178">
        <f>+SUMIF('Programska klasifikacija'!$N:$N,$L178,'Programska klasifikacija'!Z:Z)</f>
        <v>7618</v>
      </c>
      <c r="X178" s="178">
        <f>+SUMIF('Programska klasifikacija'!$N:$N,$L178,'Programska klasifikacija'!AA:AA)</f>
        <v>0</v>
      </c>
      <c r="Y178" s="178">
        <f>+SUMIF('Programska klasifikacija'!$N:$N,$L178,'Programska klasifikacija'!AB:AB)</f>
        <v>9400</v>
      </c>
      <c r="Z178" s="178">
        <f>+SUMIF('Programska klasifikacija'!$N:$N,$L178,'Programska klasifikacija'!AC:AC)</f>
        <v>0</v>
      </c>
      <c r="AA178" s="178">
        <f>+SUMIF('Programska klasifikacija'!$N:$N,$L178,'Programska klasifikacija'!AD:AD)</f>
        <v>0</v>
      </c>
      <c r="AB178" s="226"/>
    </row>
    <row r="179" spans="1:28" s="118" customFormat="1" ht="27.95" customHeight="1" x14ac:dyDescent="0.25">
      <c r="A179" s="187"/>
      <c r="B179" s="187"/>
      <c r="C179" s="187"/>
      <c r="D179" s="204"/>
      <c r="E179" s="204"/>
      <c r="F179" s="205"/>
      <c r="G179" s="128"/>
      <c r="H179" s="135"/>
      <c r="I179" s="135"/>
      <c r="J179" s="135"/>
      <c r="K179" s="11"/>
      <c r="L179" s="175">
        <v>323992</v>
      </c>
      <c r="M179" s="177" t="s">
        <v>234</v>
      </c>
      <c r="N179" s="178">
        <f>+SUMIF('Programska klasifikacija'!$N:$N,$L179,'Programska klasifikacija'!Q:Q)</f>
        <v>8900</v>
      </c>
      <c r="O179" s="178">
        <f>P179-N179</f>
        <v>0</v>
      </c>
      <c r="P179" s="178">
        <f>+SUMIF('Programska klasifikacija'!$N:$N,$L179,'Programska klasifikacija'!S:S)</f>
        <v>8900</v>
      </c>
      <c r="Q179" s="178">
        <f>+SUMIF('Programska klasifikacija'!$N:$N,$L179,'Programska klasifikacija'!T:T)</f>
        <v>0</v>
      </c>
      <c r="R179" s="178">
        <f>+SUMIF('Programska klasifikacija'!$N:$N,$L179,'Programska klasifikacija'!U:U)</f>
        <v>0</v>
      </c>
      <c r="S179" s="178">
        <f>+SUMIF('Programska klasifikacija'!$N:$N,$L179,'Programska klasifikacija'!V:V)</f>
        <v>0</v>
      </c>
      <c r="T179" s="178">
        <f>+SUMIF('Programska klasifikacija'!$N:$N,$L179,'Programska klasifikacija'!W:W)</f>
        <v>0</v>
      </c>
      <c r="U179" s="178"/>
      <c r="V179" s="178"/>
      <c r="W179" s="178">
        <f>+SUMIF('Programska klasifikacija'!$N:$N,$L179,'Programska klasifikacija'!Z:Z)</f>
        <v>6343</v>
      </c>
      <c r="X179" s="178">
        <f>+SUMIF('Programska klasifikacija'!$N:$N,$L179,'Programska klasifikacija'!AA:AA)</f>
        <v>0</v>
      </c>
      <c r="Y179" s="178">
        <f>+SUMIF('Programska klasifikacija'!$N:$N,$L179,'Programska klasifikacija'!AB:AB)</f>
        <v>7900</v>
      </c>
      <c r="Z179" s="178">
        <f>+SUMIF('Programska klasifikacija'!$N:$N,$L179,'Programska klasifikacija'!AC:AC)</f>
        <v>0</v>
      </c>
      <c r="AA179" s="178">
        <f>+SUMIF('Programska klasifikacija'!$N:$N,$L179,'Programska klasifikacija'!AD:AD)</f>
        <v>0</v>
      </c>
      <c r="AB179" s="226"/>
    </row>
    <row r="180" spans="1:28" s="118" customFormat="1" ht="27.95" customHeight="1" x14ac:dyDescent="0.25">
      <c r="A180" s="187"/>
      <c r="B180" s="187"/>
      <c r="C180" s="187"/>
      <c r="D180" s="204"/>
      <c r="E180" s="204"/>
      <c r="F180" s="205"/>
      <c r="G180" s="128"/>
      <c r="H180" s="135"/>
      <c r="I180" s="135"/>
      <c r="J180" s="135"/>
      <c r="K180" s="11"/>
      <c r="L180" s="175">
        <v>323993</v>
      </c>
      <c r="M180" s="177" t="s">
        <v>235</v>
      </c>
      <c r="N180" s="178">
        <f>+SUMIF('Programska klasifikacija'!$N:$N,$L180,'Programska klasifikacija'!Q:Q)</f>
        <v>12700</v>
      </c>
      <c r="O180" s="178">
        <f>P180-N180</f>
        <v>0</v>
      </c>
      <c r="P180" s="178">
        <f>+SUMIF('Programska klasifikacija'!$N:$N,$L180,'Programska klasifikacija'!S:S)</f>
        <v>12700</v>
      </c>
      <c r="Q180" s="178">
        <f>+SUMIF('Programska klasifikacija'!$N:$N,$L180,'Programska klasifikacija'!T:T)</f>
        <v>0</v>
      </c>
      <c r="R180" s="178">
        <f>+SUMIF('Programska klasifikacija'!$N:$N,$L180,'Programska klasifikacija'!U:U)</f>
        <v>0</v>
      </c>
      <c r="S180" s="178">
        <f>+SUMIF('Programska klasifikacija'!$N:$N,$L180,'Programska klasifikacija'!V:V)</f>
        <v>0</v>
      </c>
      <c r="T180" s="178">
        <f>+SUMIF('Programska klasifikacija'!$N:$N,$L180,'Programska klasifikacija'!W:W)</f>
        <v>0</v>
      </c>
      <c r="U180" s="178"/>
      <c r="V180" s="178"/>
      <c r="W180" s="178">
        <f>+SUMIF('Programska klasifikacija'!$N:$N,$L180,'Programska klasifikacija'!Z:Z)</f>
        <v>9993</v>
      </c>
      <c r="X180" s="178">
        <f>+SUMIF('Programska klasifikacija'!$N:$N,$L180,'Programska klasifikacija'!AA:AA)</f>
        <v>0</v>
      </c>
      <c r="Y180" s="178">
        <f>+SUMIF('Programska klasifikacija'!$N:$N,$L180,'Programska klasifikacija'!AB:AB)</f>
        <v>10700</v>
      </c>
      <c r="Z180" s="178">
        <f>+SUMIF('Programska klasifikacija'!$N:$N,$L180,'Programska klasifikacija'!AC:AC)</f>
        <v>0</v>
      </c>
      <c r="AA180" s="178">
        <f>+SUMIF('Programska klasifikacija'!$N:$N,$L180,'Programska klasifikacija'!AD:AD)</f>
        <v>0</v>
      </c>
      <c r="AB180" s="226"/>
    </row>
    <row r="181" spans="1:28" s="118" customFormat="1" ht="20.25" customHeight="1" x14ac:dyDescent="0.25">
      <c r="A181" s="187"/>
      <c r="B181" s="187"/>
      <c r="C181" s="187"/>
      <c r="D181" s="204"/>
      <c r="E181" s="204"/>
      <c r="F181" s="205"/>
      <c r="G181" s="128"/>
      <c r="H181" s="135"/>
      <c r="I181" s="135"/>
      <c r="J181" s="135"/>
      <c r="K181" s="11"/>
      <c r="L181" s="175">
        <v>323994</v>
      </c>
      <c r="M181" s="177" t="s">
        <v>236</v>
      </c>
      <c r="N181" s="178">
        <f>+SUMIF('Programska klasifikacija'!$N:$N,$L181,'Programska klasifikacija'!Q:Q)</f>
        <v>2150</v>
      </c>
      <c r="O181" s="178">
        <f>P181-N181</f>
        <v>0</v>
      </c>
      <c r="P181" s="178">
        <f>+SUMIF('Programska klasifikacija'!$N:$N,$L181,'Programska klasifikacija'!S:S)</f>
        <v>2150</v>
      </c>
      <c r="Q181" s="178">
        <f>+SUMIF('Programska klasifikacija'!$N:$N,$L181,'Programska klasifikacija'!T:T)</f>
        <v>0</v>
      </c>
      <c r="R181" s="178">
        <f>+SUMIF('Programska klasifikacija'!$N:$N,$L181,'Programska klasifikacija'!U:U)</f>
        <v>0</v>
      </c>
      <c r="S181" s="178">
        <f>+SUMIF('Programska klasifikacija'!$N:$N,$L181,'Programska klasifikacija'!V:V)</f>
        <v>0</v>
      </c>
      <c r="T181" s="178">
        <f>+SUMIF('Programska klasifikacija'!$N:$N,$L181,'Programska klasifikacija'!W:W)</f>
        <v>0</v>
      </c>
      <c r="U181" s="178"/>
      <c r="V181" s="178"/>
      <c r="W181" s="178">
        <f>+SUMIF('Programska klasifikacija'!$N:$N,$L181,'Programska klasifikacija'!Z:Z)</f>
        <v>1244</v>
      </c>
      <c r="X181" s="178">
        <f>+SUMIF('Programska klasifikacija'!$N:$N,$L181,'Programska klasifikacija'!AA:AA)</f>
        <v>150</v>
      </c>
      <c r="Y181" s="178">
        <f>+SUMIF('Programska klasifikacija'!$N:$N,$L181,'Programska klasifikacija'!AB:AB)</f>
        <v>2250</v>
      </c>
      <c r="Z181" s="178">
        <f>+SUMIF('Programska klasifikacija'!$N:$N,$L181,'Programska klasifikacija'!AC:AC)</f>
        <v>0</v>
      </c>
      <c r="AA181" s="178">
        <f>+SUMIF('Programska klasifikacija'!$N:$N,$L181,'Programska klasifikacija'!AD:AD)</f>
        <v>0</v>
      </c>
      <c r="AB181" s="226"/>
    </row>
    <row r="182" spans="1:28" s="218" customFormat="1" ht="20.25" hidden="1" customHeight="1" x14ac:dyDescent="0.25">
      <c r="A182" s="192"/>
      <c r="B182" s="192"/>
      <c r="C182" s="192"/>
      <c r="D182" s="211"/>
      <c r="E182" s="211"/>
      <c r="F182" s="212"/>
      <c r="G182" s="213"/>
      <c r="H182" s="214"/>
      <c r="I182" s="214">
        <v>324</v>
      </c>
      <c r="J182" s="214"/>
      <c r="K182" s="214"/>
      <c r="L182" s="215"/>
      <c r="M182" s="216" t="s">
        <v>237</v>
      </c>
      <c r="N182" s="217">
        <f t="shared" ref="N182:AA184" si="207">N183</f>
        <v>0</v>
      </c>
      <c r="O182" s="217">
        <f t="shared" si="207"/>
        <v>0</v>
      </c>
      <c r="P182" s="217">
        <f t="shared" si="207"/>
        <v>0</v>
      </c>
      <c r="Q182" s="217">
        <f t="shared" si="207"/>
        <v>0</v>
      </c>
      <c r="R182" s="217">
        <f t="shared" si="207"/>
        <v>0</v>
      </c>
      <c r="S182" s="217">
        <f t="shared" si="207"/>
        <v>0</v>
      </c>
      <c r="T182" s="217">
        <f t="shared" si="207"/>
        <v>0</v>
      </c>
      <c r="U182" s="217">
        <f t="shared" si="207"/>
        <v>0</v>
      </c>
      <c r="V182" s="217">
        <f t="shared" si="207"/>
        <v>0</v>
      </c>
      <c r="W182" s="217">
        <f t="shared" si="207"/>
        <v>0</v>
      </c>
      <c r="X182" s="217">
        <f t="shared" si="207"/>
        <v>0</v>
      </c>
      <c r="Y182" s="217">
        <f t="shared" si="207"/>
        <v>0</v>
      </c>
      <c r="Z182" s="245">
        <f t="shared" si="207"/>
        <v>0</v>
      </c>
      <c r="AA182" s="245">
        <f t="shared" si="207"/>
        <v>0</v>
      </c>
      <c r="AB182" s="226"/>
    </row>
    <row r="183" spans="1:28" s="118" customFormat="1" ht="20.25" hidden="1" customHeight="1" x14ac:dyDescent="0.25">
      <c r="A183" s="187"/>
      <c r="B183" s="187"/>
      <c r="C183" s="187"/>
      <c r="D183" s="204"/>
      <c r="E183" s="204"/>
      <c r="F183" s="205"/>
      <c r="G183" s="128"/>
      <c r="H183" s="135"/>
      <c r="I183" s="135"/>
      <c r="J183" s="135">
        <v>3241</v>
      </c>
      <c r="K183" s="135"/>
      <c r="L183" s="136"/>
      <c r="M183" s="131" t="s">
        <v>377</v>
      </c>
      <c r="N183" s="137">
        <f t="shared" si="207"/>
        <v>0</v>
      </c>
      <c r="O183" s="137">
        <f t="shared" si="207"/>
        <v>0</v>
      </c>
      <c r="P183" s="137">
        <f t="shared" si="207"/>
        <v>0</v>
      </c>
      <c r="Q183" s="137">
        <f t="shared" si="207"/>
        <v>0</v>
      </c>
      <c r="R183" s="137">
        <f t="shared" si="207"/>
        <v>0</v>
      </c>
      <c r="S183" s="137">
        <f t="shared" si="207"/>
        <v>0</v>
      </c>
      <c r="T183" s="137">
        <f t="shared" si="207"/>
        <v>0</v>
      </c>
      <c r="U183" s="137">
        <f t="shared" si="207"/>
        <v>0</v>
      </c>
      <c r="V183" s="137">
        <f t="shared" si="207"/>
        <v>0</v>
      </c>
      <c r="W183" s="137">
        <f t="shared" si="207"/>
        <v>0</v>
      </c>
      <c r="X183" s="137">
        <f t="shared" si="207"/>
        <v>0</v>
      </c>
      <c r="Y183" s="137">
        <f t="shared" si="207"/>
        <v>0</v>
      </c>
      <c r="Z183" s="246">
        <f t="shared" si="207"/>
        <v>0</v>
      </c>
      <c r="AA183" s="246">
        <f t="shared" si="207"/>
        <v>0</v>
      </c>
      <c r="AB183" s="226"/>
    </row>
    <row r="184" spans="1:28" s="118" customFormat="1" ht="20.25" hidden="1" customHeight="1" x14ac:dyDescent="0.25">
      <c r="A184" s="187"/>
      <c r="B184" s="187"/>
      <c r="C184" s="187"/>
      <c r="D184" s="204"/>
      <c r="E184" s="204"/>
      <c r="F184" s="205"/>
      <c r="G184" s="128"/>
      <c r="H184" s="135"/>
      <c r="I184" s="135"/>
      <c r="J184" s="135"/>
      <c r="K184" s="198">
        <v>32412</v>
      </c>
      <c r="L184" s="199"/>
      <c r="M184" s="199" t="s">
        <v>238</v>
      </c>
      <c r="N184" s="201">
        <f t="shared" si="207"/>
        <v>0</v>
      </c>
      <c r="O184" s="201">
        <f t="shared" si="207"/>
        <v>0</v>
      </c>
      <c r="P184" s="201">
        <f t="shared" si="207"/>
        <v>0</v>
      </c>
      <c r="Q184" s="201">
        <f t="shared" si="207"/>
        <v>0</v>
      </c>
      <c r="R184" s="201">
        <f t="shared" si="207"/>
        <v>0</v>
      </c>
      <c r="S184" s="201">
        <f t="shared" si="207"/>
        <v>0</v>
      </c>
      <c r="T184" s="201">
        <f t="shared" si="207"/>
        <v>0</v>
      </c>
      <c r="U184" s="201">
        <f t="shared" si="207"/>
        <v>0</v>
      </c>
      <c r="V184" s="201">
        <f t="shared" si="207"/>
        <v>0</v>
      </c>
      <c r="W184" s="201">
        <f t="shared" si="207"/>
        <v>0</v>
      </c>
      <c r="X184" s="201">
        <f>X185</f>
        <v>0</v>
      </c>
      <c r="Y184" s="201">
        <f t="shared" si="207"/>
        <v>0</v>
      </c>
      <c r="Z184" s="247">
        <f t="shared" si="207"/>
        <v>0</v>
      </c>
      <c r="AA184" s="247">
        <f t="shared" si="207"/>
        <v>0</v>
      </c>
      <c r="AB184" s="226"/>
    </row>
    <row r="185" spans="1:28" s="118" customFormat="1" ht="20.25" hidden="1" customHeight="1" x14ac:dyDescent="0.3">
      <c r="A185" s="187"/>
      <c r="B185" s="187"/>
      <c r="C185" s="187"/>
      <c r="D185" s="204"/>
      <c r="E185" s="204"/>
      <c r="F185" s="205"/>
      <c r="G185" s="128"/>
      <c r="H185" s="135"/>
      <c r="I185" s="135"/>
      <c r="J185" s="135"/>
      <c r="K185" s="11"/>
      <c r="L185" s="175">
        <v>324120</v>
      </c>
      <c r="M185" s="177" t="s">
        <v>378</v>
      </c>
      <c r="N185" s="178">
        <f>+SUMIF('Programska klasifikacija'!$N:$N,$L185,'Programska klasifikacija'!Q:Q)</f>
        <v>0</v>
      </c>
      <c r="O185" s="178">
        <f>P185-N185</f>
        <v>0</v>
      </c>
      <c r="P185" s="178">
        <f>+SUMIF('Programska klasifikacija'!$N:$N,$L185,'Programska klasifikacija'!S:S)</f>
        <v>0</v>
      </c>
      <c r="Q185" s="178">
        <f>+SUMIF('Programska klasifikacija'!$N:$N,$L185,'Programska klasifikacija'!T:T)</f>
        <v>0</v>
      </c>
      <c r="R185" s="178">
        <f>+SUMIF('Programska klasifikacija'!$N:$N,$L185,'Programska klasifikacija'!U:U)</f>
        <v>0</v>
      </c>
      <c r="S185" s="178">
        <f>+SUMIF('Programska klasifikacija'!$N:$N,$L185,'Programska klasifikacija'!V:V)</f>
        <v>0</v>
      </c>
      <c r="T185" s="178">
        <f>+SUMIF('Programska klasifikacija'!$N:$N,$L185,'Programska klasifikacija'!W:W)</f>
        <v>0</v>
      </c>
      <c r="U185" s="178"/>
      <c r="V185" s="178"/>
      <c r="W185" s="178">
        <f>+SUMIF('Programska klasifikacija'!$N:$N,$L185,'Programska klasifikacija'!Z:Z)</f>
        <v>0</v>
      </c>
      <c r="X185" s="178">
        <f>+SUMIF('Programska klasifikacija'!$N:$N,$L185,'Programska klasifikacija'!AA:AA)</f>
        <v>0</v>
      </c>
      <c r="Y185" s="178">
        <f>+SUMIF('Programska klasifikacija'!$N:$N,$L185,'Programska klasifikacija'!AB:AB)</f>
        <v>0</v>
      </c>
      <c r="Z185" s="178">
        <f>+SUMIF('Programska klasifikacija'!$N:$N,$L185,'Programska klasifikacija'!AC:AC)</f>
        <v>0</v>
      </c>
      <c r="AA185" s="178">
        <f>+SUMIF('Programska klasifikacija'!$N:$N,$L185,'Programska klasifikacija'!AD:AD)</f>
        <v>0</v>
      </c>
      <c r="AB185" s="226"/>
    </row>
    <row r="186" spans="1:28" s="118" customFormat="1" ht="33.75" customHeight="1" x14ac:dyDescent="0.25">
      <c r="A186" s="187"/>
      <c r="B186" s="187"/>
      <c r="C186" s="187"/>
      <c r="D186" s="204"/>
      <c r="E186" s="204"/>
      <c r="F186" s="205"/>
      <c r="G186" s="293"/>
      <c r="H186" s="271"/>
      <c r="I186" s="214">
        <v>325</v>
      </c>
      <c r="J186" s="214"/>
      <c r="K186" s="214"/>
      <c r="L186" s="215"/>
      <c r="M186" s="216" t="s">
        <v>486</v>
      </c>
      <c r="N186" s="217"/>
      <c r="O186" s="217"/>
      <c r="P186" s="217"/>
      <c r="Q186" s="217"/>
      <c r="R186" s="217"/>
      <c r="S186" s="217"/>
      <c r="T186" s="217"/>
      <c r="U186" s="217"/>
      <c r="V186" s="217"/>
      <c r="W186" s="217">
        <f>W187</f>
        <v>0</v>
      </c>
      <c r="X186" s="217">
        <f t="shared" ref="X186:AA187" si="208">X187</f>
        <v>833100</v>
      </c>
      <c r="Y186" s="217">
        <f t="shared" si="208"/>
        <v>850000</v>
      </c>
      <c r="Z186" s="245">
        <f t="shared" si="208"/>
        <v>0</v>
      </c>
      <c r="AA186" s="245">
        <f t="shared" si="208"/>
        <v>0</v>
      </c>
      <c r="AB186" s="226"/>
    </row>
    <row r="187" spans="1:28" s="118" customFormat="1" ht="27" customHeight="1" x14ac:dyDescent="0.25">
      <c r="A187" s="187"/>
      <c r="B187" s="187"/>
      <c r="C187" s="187"/>
      <c r="D187" s="204"/>
      <c r="E187" s="204"/>
      <c r="F187" s="205"/>
      <c r="G187" s="294"/>
      <c r="H187" s="264"/>
      <c r="I187" s="135"/>
      <c r="J187" s="135">
        <v>3251</v>
      </c>
      <c r="K187" s="135"/>
      <c r="L187" s="136"/>
      <c r="M187" s="131" t="s">
        <v>486</v>
      </c>
      <c r="N187" s="137"/>
      <c r="O187" s="137"/>
      <c r="P187" s="137"/>
      <c r="Q187" s="137"/>
      <c r="R187" s="137"/>
      <c r="S187" s="137"/>
      <c r="T187" s="137"/>
      <c r="U187" s="137"/>
      <c r="V187" s="137"/>
      <c r="W187" s="137">
        <f>W188</f>
        <v>0</v>
      </c>
      <c r="X187" s="137">
        <f t="shared" si="208"/>
        <v>833100</v>
      </c>
      <c r="Y187" s="137">
        <f t="shared" si="208"/>
        <v>850000</v>
      </c>
      <c r="Z187" s="246">
        <f t="shared" si="208"/>
        <v>0</v>
      </c>
      <c r="AA187" s="246">
        <f t="shared" si="208"/>
        <v>0</v>
      </c>
      <c r="AB187" s="226"/>
    </row>
    <row r="188" spans="1:28" s="118" customFormat="1" ht="27" customHeight="1" x14ac:dyDescent="0.25">
      <c r="A188" s="187"/>
      <c r="B188" s="187"/>
      <c r="C188" s="187"/>
      <c r="D188" s="204"/>
      <c r="E188" s="204"/>
      <c r="F188" s="205"/>
      <c r="G188" s="294"/>
      <c r="H188" s="264"/>
      <c r="I188" s="135"/>
      <c r="J188" s="135"/>
      <c r="K188" s="299">
        <v>32511</v>
      </c>
      <c r="L188" s="199"/>
      <c r="M188" s="199" t="s">
        <v>486</v>
      </c>
      <c r="N188" s="201"/>
      <c r="O188" s="201"/>
      <c r="P188" s="201"/>
      <c r="Q188" s="201"/>
      <c r="R188" s="201"/>
      <c r="S188" s="201"/>
      <c r="T188" s="201"/>
      <c r="U188" s="201"/>
      <c r="V188" s="201"/>
      <c r="W188" s="201">
        <f t="shared" ref="W188:AA188" si="209">W189</f>
        <v>0</v>
      </c>
      <c r="X188" s="201">
        <f>X189</f>
        <v>833100</v>
      </c>
      <c r="Y188" s="201">
        <f t="shared" si="209"/>
        <v>850000</v>
      </c>
      <c r="Z188" s="247">
        <f t="shared" si="209"/>
        <v>0</v>
      </c>
      <c r="AA188" s="247">
        <f t="shared" si="209"/>
        <v>0</v>
      </c>
      <c r="AB188" s="226"/>
    </row>
    <row r="189" spans="1:28" s="118" customFormat="1" ht="27" customHeight="1" x14ac:dyDescent="0.25">
      <c r="A189" s="187"/>
      <c r="B189" s="187"/>
      <c r="C189" s="187"/>
      <c r="D189" s="204"/>
      <c r="E189" s="204"/>
      <c r="F189" s="205"/>
      <c r="G189" s="294"/>
      <c r="H189" s="264"/>
      <c r="I189" s="135"/>
      <c r="J189" s="135"/>
      <c r="K189" s="135"/>
      <c r="L189" s="175">
        <v>325110</v>
      </c>
      <c r="M189" s="177" t="s">
        <v>486</v>
      </c>
      <c r="N189" s="178"/>
      <c r="O189" s="178"/>
      <c r="P189" s="178"/>
      <c r="Q189" s="178"/>
      <c r="R189" s="178"/>
      <c r="S189" s="178"/>
      <c r="T189" s="178"/>
      <c r="U189" s="178"/>
      <c r="V189" s="178"/>
      <c r="W189" s="178">
        <f>+SUMIF('Programska klasifikacija'!$N:$N,$L189,'Programska klasifikacija'!Z:Z)</f>
        <v>0</v>
      </c>
      <c r="X189" s="178">
        <f>+SUMIF('Programska klasifikacija'!$N:$N,$L189,'Programska klasifikacija'!AA:AA)</f>
        <v>833100</v>
      </c>
      <c r="Y189" s="178">
        <f>+SUMIF('Programska klasifikacija'!$N:$N,$L189,'Programska klasifikacija'!AB:AB)</f>
        <v>850000</v>
      </c>
      <c r="Z189" s="178">
        <f>+SUMIF('Programska klasifikacija'!$N:$N,$L189,'Programska klasifikacija'!AC:AC)</f>
        <v>0</v>
      </c>
      <c r="AA189" s="178">
        <f>+SUMIF('Programska klasifikacija'!$N:$N,$L189,'Programska klasifikacija'!AD:AD)</f>
        <v>0</v>
      </c>
      <c r="AB189" s="226"/>
    </row>
    <row r="190" spans="1:28" s="218" customFormat="1" ht="20.25" customHeight="1" x14ac:dyDescent="0.25">
      <c r="A190" s="192"/>
      <c r="B190" s="192"/>
      <c r="C190" s="192"/>
      <c r="D190" s="211"/>
      <c r="E190" s="211"/>
      <c r="F190" s="212"/>
      <c r="G190" s="213"/>
      <c r="H190" s="214"/>
      <c r="I190" s="214">
        <v>329</v>
      </c>
      <c r="J190" s="214"/>
      <c r="K190" s="214"/>
      <c r="L190" s="215"/>
      <c r="M190" s="216" t="s">
        <v>239</v>
      </c>
      <c r="N190" s="217">
        <f>N191+N194+N201+N204+N207+N218+N215</f>
        <v>59870</v>
      </c>
      <c r="O190" s="217">
        <f t="shared" ref="O190:W190" si="210">O191+O194+O201+O204+O207+O218+O215</f>
        <v>2300</v>
      </c>
      <c r="P190" s="217">
        <f>P191+P194+P201+P204+P207+P218+P215</f>
        <v>62170</v>
      </c>
      <c r="Q190" s="217">
        <f t="shared" ref="Q190:T190" si="211">Q191+Q194+Q201+Q204+Q207+Q218+Q215</f>
        <v>0</v>
      </c>
      <c r="R190" s="217">
        <f t="shared" si="211"/>
        <v>0</v>
      </c>
      <c r="S190" s="217">
        <f t="shared" si="211"/>
        <v>0</v>
      </c>
      <c r="T190" s="217">
        <f t="shared" si="211"/>
        <v>0</v>
      </c>
      <c r="U190" s="217">
        <f t="shared" si="210"/>
        <v>0</v>
      </c>
      <c r="V190" s="217">
        <f t="shared" si="210"/>
        <v>0</v>
      </c>
      <c r="W190" s="217">
        <f t="shared" si="210"/>
        <v>46164</v>
      </c>
      <c r="X190" s="217">
        <f t="shared" ref="X190:AA190" si="212">X191+X194+X201+X204+X207+X218+X215</f>
        <v>63310</v>
      </c>
      <c r="Y190" s="217">
        <f t="shared" si="212"/>
        <v>69130</v>
      </c>
      <c r="Z190" s="245">
        <f t="shared" si="212"/>
        <v>0</v>
      </c>
      <c r="AA190" s="245">
        <f t="shared" si="212"/>
        <v>0</v>
      </c>
      <c r="AB190" s="226"/>
    </row>
    <row r="191" spans="1:28" s="118" customFormat="1" ht="29.25" customHeight="1" x14ac:dyDescent="0.25">
      <c r="A191" s="187"/>
      <c r="B191" s="187"/>
      <c r="C191" s="187"/>
      <c r="D191" s="204"/>
      <c r="E191" s="204"/>
      <c r="F191" s="205"/>
      <c r="G191" s="128"/>
      <c r="H191" s="135"/>
      <c r="I191" s="135"/>
      <c r="J191" s="135">
        <v>3291</v>
      </c>
      <c r="K191" s="135"/>
      <c r="L191" s="136"/>
      <c r="M191" s="131" t="s">
        <v>379</v>
      </c>
      <c r="N191" s="137">
        <f t="shared" ref="N191:AA192" si="213">N192</f>
        <v>15000</v>
      </c>
      <c r="O191" s="137">
        <f t="shared" si="213"/>
        <v>-1000</v>
      </c>
      <c r="P191" s="137">
        <f t="shared" si="213"/>
        <v>14000</v>
      </c>
      <c r="Q191" s="137">
        <f t="shared" si="213"/>
        <v>0</v>
      </c>
      <c r="R191" s="137">
        <f t="shared" si="213"/>
        <v>0</v>
      </c>
      <c r="S191" s="137">
        <f t="shared" si="213"/>
        <v>0</v>
      </c>
      <c r="T191" s="137">
        <f t="shared" si="213"/>
        <v>0</v>
      </c>
      <c r="U191" s="137">
        <f t="shared" si="213"/>
        <v>0</v>
      </c>
      <c r="V191" s="137">
        <f t="shared" si="213"/>
        <v>0</v>
      </c>
      <c r="W191" s="137">
        <f t="shared" si="213"/>
        <v>11916</v>
      </c>
      <c r="X191" s="137">
        <f t="shared" si="213"/>
        <v>15000</v>
      </c>
      <c r="Y191" s="137">
        <f t="shared" si="213"/>
        <v>16000</v>
      </c>
      <c r="Z191" s="246">
        <f t="shared" si="213"/>
        <v>0</v>
      </c>
      <c r="AA191" s="246">
        <f t="shared" si="213"/>
        <v>0</v>
      </c>
      <c r="AB191" s="226"/>
    </row>
    <row r="192" spans="1:28" s="118" customFormat="1" ht="30" customHeight="1" x14ac:dyDescent="0.25">
      <c r="A192" s="187"/>
      <c r="B192" s="187"/>
      <c r="C192" s="187"/>
      <c r="D192" s="204"/>
      <c r="E192" s="204"/>
      <c r="F192" s="205"/>
      <c r="G192" s="128"/>
      <c r="H192" s="135"/>
      <c r="I192" s="135"/>
      <c r="J192" s="135"/>
      <c r="K192" s="198">
        <v>32911</v>
      </c>
      <c r="L192" s="199"/>
      <c r="M192" s="199" t="s">
        <v>241</v>
      </c>
      <c r="N192" s="201">
        <f t="shared" si="213"/>
        <v>15000</v>
      </c>
      <c r="O192" s="201">
        <f t="shared" si="213"/>
        <v>-1000</v>
      </c>
      <c r="P192" s="201">
        <f t="shared" si="213"/>
        <v>14000</v>
      </c>
      <c r="Q192" s="201">
        <f t="shared" si="213"/>
        <v>0</v>
      </c>
      <c r="R192" s="201">
        <f t="shared" si="213"/>
        <v>0</v>
      </c>
      <c r="S192" s="201">
        <f t="shared" si="213"/>
        <v>0</v>
      </c>
      <c r="T192" s="201">
        <f t="shared" si="213"/>
        <v>0</v>
      </c>
      <c r="U192" s="201">
        <f t="shared" si="213"/>
        <v>0</v>
      </c>
      <c r="V192" s="201">
        <f t="shared" si="213"/>
        <v>0</v>
      </c>
      <c r="W192" s="201">
        <f t="shared" si="213"/>
        <v>11916</v>
      </c>
      <c r="X192" s="201">
        <f t="shared" si="213"/>
        <v>15000</v>
      </c>
      <c r="Y192" s="201">
        <f t="shared" si="213"/>
        <v>16000</v>
      </c>
      <c r="Z192" s="247">
        <f t="shared" si="213"/>
        <v>0</v>
      </c>
      <c r="AA192" s="247">
        <f t="shared" si="213"/>
        <v>0</v>
      </c>
      <c r="AB192" s="226"/>
    </row>
    <row r="193" spans="1:28" s="118" customFormat="1" ht="27" customHeight="1" x14ac:dyDescent="0.25">
      <c r="A193" s="187"/>
      <c r="B193" s="187"/>
      <c r="C193" s="187"/>
      <c r="D193" s="204"/>
      <c r="E193" s="204"/>
      <c r="F193" s="205"/>
      <c r="G193" s="128"/>
      <c r="H193" s="135"/>
      <c r="I193" s="135"/>
      <c r="J193" s="135"/>
      <c r="K193" s="11"/>
      <c r="L193" s="175">
        <v>329110</v>
      </c>
      <c r="M193" s="177" t="s">
        <v>241</v>
      </c>
      <c r="N193" s="178">
        <f>+SUMIF('Programska klasifikacija'!$N:$N,$L193,'Programska klasifikacija'!Q:Q)</f>
        <v>15000</v>
      </c>
      <c r="O193" s="178">
        <f>P193-N193</f>
        <v>-1000</v>
      </c>
      <c r="P193" s="178">
        <f>+SUMIF('Programska klasifikacija'!$N:$N,$L193,'Programska klasifikacija'!S:S)</f>
        <v>14000</v>
      </c>
      <c r="Q193" s="178">
        <f>+SUMIF('Programska klasifikacija'!$N:$N,$L193,'Programska klasifikacija'!T:T)</f>
        <v>0</v>
      </c>
      <c r="R193" s="178">
        <f>+SUMIF('Programska klasifikacija'!$N:$N,$L193,'Programska klasifikacija'!U:U)</f>
        <v>0</v>
      </c>
      <c r="S193" s="178">
        <f>+SUMIF('Programska klasifikacija'!$N:$N,$L193,'Programska klasifikacija'!V:V)</f>
        <v>0</v>
      </c>
      <c r="T193" s="178">
        <f>+SUMIF('Programska klasifikacija'!$N:$N,$L193,'Programska klasifikacija'!W:W)</f>
        <v>0</v>
      </c>
      <c r="U193" s="178"/>
      <c r="V193" s="178"/>
      <c r="W193" s="178">
        <f>+SUMIF('Programska klasifikacija'!$N:$N,$L193,'Programska klasifikacija'!Z:Z)</f>
        <v>11916</v>
      </c>
      <c r="X193" s="178">
        <f>+SUMIF('Programska klasifikacija'!$N:$N,$L193,'Programska klasifikacija'!AA:AA)</f>
        <v>15000</v>
      </c>
      <c r="Y193" s="178">
        <f>+SUMIF('Programska klasifikacija'!$N:$N,$L193,'Programska klasifikacija'!AB:AB)</f>
        <v>16000</v>
      </c>
      <c r="Z193" s="178">
        <f>+SUMIF('Programska klasifikacija'!$N:$N,$L193,'Programska klasifikacija'!AC:AC)</f>
        <v>0</v>
      </c>
      <c r="AA193" s="178">
        <f>+SUMIF('Programska klasifikacija'!$N:$N,$L193,'Programska klasifikacija'!AD:AD)</f>
        <v>0</v>
      </c>
      <c r="AB193" s="226"/>
    </row>
    <row r="194" spans="1:28" s="118" customFormat="1" ht="20.25" customHeight="1" x14ac:dyDescent="0.25">
      <c r="A194" s="187"/>
      <c r="B194" s="187"/>
      <c r="C194" s="187"/>
      <c r="D194" s="204"/>
      <c r="E194" s="204"/>
      <c r="F194" s="205"/>
      <c r="G194" s="128"/>
      <c r="H194" s="135"/>
      <c r="I194" s="135"/>
      <c r="J194" s="135">
        <v>3292</v>
      </c>
      <c r="K194" s="135"/>
      <c r="L194" s="136"/>
      <c r="M194" s="131" t="s">
        <v>242</v>
      </c>
      <c r="N194" s="137">
        <f>N195+N197+N199</f>
        <v>13530</v>
      </c>
      <c r="O194" s="137">
        <f>O195+O197+O199</f>
        <v>0</v>
      </c>
      <c r="P194" s="137">
        <f>P195+P197+P199</f>
        <v>13530</v>
      </c>
      <c r="Q194" s="137">
        <f t="shared" ref="Q194:T194" si="214">Q195+Q197+Q199</f>
        <v>0</v>
      </c>
      <c r="R194" s="137">
        <f t="shared" si="214"/>
        <v>0</v>
      </c>
      <c r="S194" s="137">
        <f t="shared" si="214"/>
        <v>0</v>
      </c>
      <c r="T194" s="137">
        <f t="shared" si="214"/>
        <v>0</v>
      </c>
      <c r="U194" s="137">
        <f t="shared" ref="U194:W194" si="215">U195+U197+U199</f>
        <v>0</v>
      </c>
      <c r="V194" s="137">
        <f t="shared" si="215"/>
        <v>0</v>
      </c>
      <c r="W194" s="137">
        <f t="shared" si="215"/>
        <v>7091</v>
      </c>
      <c r="X194" s="137">
        <f t="shared" ref="X194:AA194" si="216">X195+X197+X199</f>
        <v>10830</v>
      </c>
      <c r="Y194" s="137">
        <f t="shared" si="216"/>
        <v>16230</v>
      </c>
      <c r="Z194" s="246">
        <f t="shared" si="216"/>
        <v>0</v>
      </c>
      <c r="AA194" s="246">
        <f t="shared" si="216"/>
        <v>0</v>
      </c>
      <c r="AB194" s="226"/>
    </row>
    <row r="195" spans="1:28" s="118" customFormat="1" ht="20.25" customHeight="1" x14ac:dyDescent="0.25">
      <c r="A195" s="187"/>
      <c r="B195" s="187"/>
      <c r="C195" s="187"/>
      <c r="D195" s="204"/>
      <c r="E195" s="204"/>
      <c r="F195" s="205"/>
      <c r="G195" s="128"/>
      <c r="H195" s="135"/>
      <c r="I195" s="135"/>
      <c r="J195" s="135"/>
      <c r="K195" s="198">
        <v>32921</v>
      </c>
      <c r="L195" s="199"/>
      <c r="M195" s="199" t="s">
        <v>243</v>
      </c>
      <c r="N195" s="201">
        <f>N196</f>
        <v>5830</v>
      </c>
      <c r="O195" s="201">
        <f t="shared" ref="O195" si="217">O196</f>
        <v>0</v>
      </c>
      <c r="P195" s="201">
        <f>P196</f>
        <v>5830</v>
      </c>
      <c r="Q195" s="201">
        <f t="shared" ref="Q195:T195" si="218">Q196</f>
        <v>0</v>
      </c>
      <c r="R195" s="201">
        <f t="shared" si="218"/>
        <v>0</v>
      </c>
      <c r="S195" s="201">
        <f t="shared" si="218"/>
        <v>0</v>
      </c>
      <c r="T195" s="201">
        <f t="shared" si="218"/>
        <v>0</v>
      </c>
      <c r="U195" s="201">
        <f t="shared" ref="U195:AA195" si="219">U196</f>
        <v>0</v>
      </c>
      <c r="V195" s="201">
        <f t="shared" si="219"/>
        <v>0</v>
      </c>
      <c r="W195" s="201">
        <f t="shared" si="219"/>
        <v>2635</v>
      </c>
      <c r="X195" s="201">
        <f t="shared" si="219"/>
        <v>4330</v>
      </c>
      <c r="Y195" s="201">
        <f t="shared" si="219"/>
        <v>7430</v>
      </c>
      <c r="Z195" s="247">
        <f t="shared" si="219"/>
        <v>0</v>
      </c>
      <c r="AA195" s="247">
        <f t="shared" si="219"/>
        <v>0</v>
      </c>
      <c r="AB195" s="226"/>
    </row>
    <row r="196" spans="1:28" s="118" customFormat="1" ht="20.25" customHeight="1" x14ac:dyDescent="0.25">
      <c r="A196" s="187"/>
      <c r="B196" s="187"/>
      <c r="C196" s="187"/>
      <c r="D196" s="204"/>
      <c r="E196" s="204"/>
      <c r="F196" s="205"/>
      <c r="G196" s="128"/>
      <c r="H196" s="135"/>
      <c r="I196" s="135"/>
      <c r="J196" s="135"/>
      <c r="K196" s="11"/>
      <c r="L196" s="175">
        <v>329210</v>
      </c>
      <c r="M196" s="177" t="s">
        <v>243</v>
      </c>
      <c r="N196" s="178">
        <f>+SUMIF('Programska klasifikacija'!$N:$N,$L196,'Programska klasifikacija'!Q:Q)</f>
        <v>5830</v>
      </c>
      <c r="O196" s="178">
        <f>P196-N196</f>
        <v>0</v>
      </c>
      <c r="P196" s="178">
        <f>+SUMIF('Programska klasifikacija'!$N:$N,$L196,'Programska klasifikacija'!S:S)</f>
        <v>5830</v>
      </c>
      <c r="Q196" s="178">
        <f>+SUMIF('Programska klasifikacija'!$N:$N,$L196,'Programska klasifikacija'!T:T)</f>
        <v>0</v>
      </c>
      <c r="R196" s="178">
        <f>+SUMIF('Programska klasifikacija'!$N:$N,$L196,'Programska klasifikacija'!U:U)</f>
        <v>0</v>
      </c>
      <c r="S196" s="178">
        <f>+SUMIF('Programska klasifikacija'!$N:$N,$L196,'Programska klasifikacija'!V:V)</f>
        <v>0</v>
      </c>
      <c r="T196" s="178">
        <f>+SUMIF('Programska klasifikacija'!$N:$N,$L196,'Programska klasifikacija'!W:W)</f>
        <v>0</v>
      </c>
      <c r="U196" s="178"/>
      <c r="V196" s="178"/>
      <c r="W196" s="178">
        <f>+SUMIF('Programska klasifikacija'!$N:$N,$L196,'Programska klasifikacija'!Z:Z)</f>
        <v>2635</v>
      </c>
      <c r="X196" s="178">
        <f>+SUMIF('Programska klasifikacija'!$N:$N,$L196,'Programska klasifikacija'!AA:AA)</f>
        <v>4330</v>
      </c>
      <c r="Y196" s="178">
        <f>+SUMIF('Programska klasifikacija'!$N:$N,$L196,'Programska klasifikacija'!AB:AB)</f>
        <v>7430</v>
      </c>
      <c r="Z196" s="178">
        <f>+SUMIF('Programska klasifikacija'!$N:$N,$L196,'Programska klasifikacija'!AC:AC)</f>
        <v>0</v>
      </c>
      <c r="AA196" s="178">
        <f>+SUMIF('Programska klasifikacija'!$N:$N,$L196,'Programska klasifikacija'!AD:AD)</f>
        <v>0</v>
      </c>
      <c r="AB196" s="226"/>
    </row>
    <row r="197" spans="1:28" s="118" customFormat="1" ht="20.25" customHeight="1" x14ac:dyDescent="0.25">
      <c r="A197" s="187"/>
      <c r="B197" s="187"/>
      <c r="C197" s="187"/>
      <c r="D197" s="204"/>
      <c r="E197" s="204"/>
      <c r="F197" s="205"/>
      <c r="G197" s="128"/>
      <c r="H197" s="135"/>
      <c r="I197" s="135"/>
      <c r="J197" s="135"/>
      <c r="K197" s="198">
        <v>32922</v>
      </c>
      <c r="L197" s="199"/>
      <c r="M197" s="199" t="s">
        <v>244</v>
      </c>
      <c r="N197" s="201">
        <f>N198</f>
        <v>2700</v>
      </c>
      <c r="O197" s="201">
        <f t="shared" ref="O197:AA197" si="220">O198</f>
        <v>0</v>
      </c>
      <c r="P197" s="201">
        <f>P198</f>
        <v>2700</v>
      </c>
      <c r="Q197" s="201">
        <f t="shared" ref="Q197:T197" si="221">Q198</f>
        <v>0</v>
      </c>
      <c r="R197" s="201">
        <f t="shared" si="221"/>
        <v>0</v>
      </c>
      <c r="S197" s="201">
        <f t="shared" si="221"/>
        <v>0</v>
      </c>
      <c r="T197" s="201">
        <f t="shared" si="221"/>
        <v>0</v>
      </c>
      <c r="U197" s="201">
        <f t="shared" si="220"/>
        <v>0</v>
      </c>
      <c r="V197" s="201">
        <f t="shared" si="220"/>
        <v>0</v>
      </c>
      <c r="W197" s="201">
        <f t="shared" si="220"/>
        <v>1365</v>
      </c>
      <c r="X197" s="201">
        <f t="shared" si="220"/>
        <v>2700</v>
      </c>
      <c r="Y197" s="201">
        <f t="shared" si="220"/>
        <v>4000</v>
      </c>
      <c r="Z197" s="247">
        <f t="shared" si="220"/>
        <v>0</v>
      </c>
      <c r="AA197" s="247">
        <f t="shared" si="220"/>
        <v>0</v>
      </c>
      <c r="AB197" s="226"/>
    </row>
    <row r="198" spans="1:28" s="118" customFormat="1" ht="20.25" customHeight="1" x14ac:dyDescent="0.25">
      <c r="A198" s="187"/>
      <c r="B198" s="187"/>
      <c r="C198" s="187"/>
      <c r="D198" s="204"/>
      <c r="E198" s="204"/>
      <c r="F198" s="205"/>
      <c r="G198" s="128"/>
      <c r="H198" s="135"/>
      <c r="I198" s="135"/>
      <c r="J198" s="135"/>
      <c r="K198" s="11"/>
      <c r="L198" s="175">
        <v>329220</v>
      </c>
      <c r="M198" s="177" t="s">
        <v>244</v>
      </c>
      <c r="N198" s="178">
        <f>+SUMIF('Programska klasifikacija'!$N:$N,$L198,'Programska klasifikacija'!Q:Q)</f>
        <v>2700</v>
      </c>
      <c r="O198" s="178">
        <f>P198-N198</f>
        <v>0</v>
      </c>
      <c r="P198" s="178">
        <f>+SUMIF('Programska klasifikacija'!$N:$N,$L198,'Programska klasifikacija'!S:S)</f>
        <v>2700</v>
      </c>
      <c r="Q198" s="178">
        <f>+SUMIF('Programska klasifikacija'!$N:$N,$L198,'Programska klasifikacija'!T:T)</f>
        <v>0</v>
      </c>
      <c r="R198" s="178">
        <f>+SUMIF('Programska klasifikacija'!$N:$N,$L198,'Programska klasifikacija'!U:U)</f>
        <v>0</v>
      </c>
      <c r="S198" s="178">
        <f>+SUMIF('Programska klasifikacija'!$N:$N,$L198,'Programska klasifikacija'!V:V)</f>
        <v>0</v>
      </c>
      <c r="T198" s="178">
        <f>+SUMIF('Programska klasifikacija'!$N:$N,$L198,'Programska klasifikacija'!W:W)</f>
        <v>0</v>
      </c>
      <c r="U198" s="178"/>
      <c r="V198" s="178"/>
      <c r="W198" s="178">
        <f>+SUMIF('Programska klasifikacija'!$N:$N,$L198,'Programska klasifikacija'!Z:Z)</f>
        <v>1365</v>
      </c>
      <c r="X198" s="178">
        <f>+SUMIF('Programska klasifikacija'!$N:$N,$L198,'Programska klasifikacija'!AA:AA)</f>
        <v>2700</v>
      </c>
      <c r="Y198" s="178">
        <f>+SUMIF('Programska klasifikacija'!$N:$N,$L198,'Programska klasifikacija'!AB:AB)</f>
        <v>4000</v>
      </c>
      <c r="Z198" s="178">
        <f>+SUMIF('Programska klasifikacija'!$N:$N,$L198,'Programska klasifikacija'!AC:AC)</f>
        <v>0</v>
      </c>
      <c r="AA198" s="178">
        <f>+SUMIF('Programska klasifikacija'!$N:$N,$L198,'Programska klasifikacija'!AD:AD)</f>
        <v>0</v>
      </c>
      <c r="AB198" s="226"/>
    </row>
    <row r="199" spans="1:28" s="118" customFormat="1" ht="20.25" customHeight="1" x14ac:dyDescent="0.25">
      <c r="A199" s="187"/>
      <c r="B199" s="187"/>
      <c r="C199" s="187"/>
      <c r="D199" s="204"/>
      <c r="E199" s="204"/>
      <c r="F199" s="205"/>
      <c r="G199" s="128"/>
      <c r="H199" s="135"/>
      <c r="I199" s="135"/>
      <c r="J199" s="135"/>
      <c r="K199" s="198">
        <v>32923</v>
      </c>
      <c r="L199" s="199"/>
      <c r="M199" s="199" t="s">
        <v>245</v>
      </c>
      <c r="N199" s="201">
        <f>N200</f>
        <v>5000</v>
      </c>
      <c r="O199" s="201">
        <f t="shared" ref="O199:AA199" si="222">O200</f>
        <v>0</v>
      </c>
      <c r="P199" s="201">
        <f>P200</f>
        <v>5000</v>
      </c>
      <c r="Q199" s="201">
        <f t="shared" ref="Q199:T199" si="223">Q200</f>
        <v>0</v>
      </c>
      <c r="R199" s="201">
        <f t="shared" si="223"/>
        <v>0</v>
      </c>
      <c r="S199" s="201">
        <f t="shared" si="223"/>
        <v>0</v>
      </c>
      <c r="T199" s="201">
        <f t="shared" si="223"/>
        <v>0</v>
      </c>
      <c r="U199" s="201">
        <f t="shared" si="222"/>
        <v>0</v>
      </c>
      <c r="V199" s="201">
        <f t="shared" si="222"/>
        <v>0</v>
      </c>
      <c r="W199" s="201">
        <f t="shared" si="222"/>
        <v>3091</v>
      </c>
      <c r="X199" s="201">
        <f t="shared" si="222"/>
        <v>3800</v>
      </c>
      <c r="Y199" s="201">
        <f t="shared" si="222"/>
        <v>4800</v>
      </c>
      <c r="Z199" s="247">
        <f t="shared" si="222"/>
        <v>0</v>
      </c>
      <c r="AA199" s="247">
        <f t="shared" si="222"/>
        <v>0</v>
      </c>
      <c r="AB199" s="226"/>
    </row>
    <row r="200" spans="1:28" s="118" customFormat="1" ht="20.25" customHeight="1" x14ac:dyDescent="0.25">
      <c r="A200" s="187"/>
      <c r="B200" s="187"/>
      <c r="C200" s="187"/>
      <c r="D200" s="204"/>
      <c r="E200" s="204"/>
      <c r="F200" s="205"/>
      <c r="G200" s="128"/>
      <c r="H200" s="135"/>
      <c r="I200" s="135"/>
      <c r="J200" s="135"/>
      <c r="K200" s="11"/>
      <c r="L200" s="175">
        <v>329230</v>
      </c>
      <c r="M200" s="177" t="s">
        <v>245</v>
      </c>
      <c r="N200" s="178">
        <f>+SUMIF('Programska klasifikacija'!$N:$N,$L200,'Programska klasifikacija'!Q:Q)</f>
        <v>5000</v>
      </c>
      <c r="O200" s="178">
        <f>P200-N200</f>
        <v>0</v>
      </c>
      <c r="P200" s="178">
        <f>+SUMIF('Programska klasifikacija'!$N:$N,$L200,'Programska klasifikacija'!S:S)</f>
        <v>5000</v>
      </c>
      <c r="Q200" s="178">
        <f>+SUMIF('Programska klasifikacija'!$N:$N,$L200,'Programska klasifikacija'!T:T)</f>
        <v>0</v>
      </c>
      <c r="R200" s="178">
        <f>+SUMIF('Programska klasifikacija'!$N:$N,$L200,'Programska klasifikacija'!U:U)</f>
        <v>0</v>
      </c>
      <c r="S200" s="178">
        <f>+SUMIF('Programska klasifikacija'!$N:$N,$L200,'Programska klasifikacija'!V:V)</f>
        <v>0</v>
      </c>
      <c r="T200" s="178">
        <f>+SUMIF('Programska klasifikacija'!$N:$N,$L200,'Programska klasifikacija'!W:W)</f>
        <v>0</v>
      </c>
      <c r="U200" s="178"/>
      <c r="V200" s="178"/>
      <c r="W200" s="178">
        <f>+SUMIF('Programska klasifikacija'!$N:$N,$L200,'Programska klasifikacija'!Z:Z)</f>
        <v>3091</v>
      </c>
      <c r="X200" s="178">
        <f>+SUMIF('Programska klasifikacija'!$N:$N,$L200,'Programska klasifikacija'!AA:AA)</f>
        <v>3800</v>
      </c>
      <c r="Y200" s="178">
        <f>+SUMIF('Programska klasifikacija'!$N:$N,$L200,'Programska klasifikacija'!AB:AB)</f>
        <v>4800</v>
      </c>
      <c r="Z200" s="178">
        <f>+SUMIF('Programska klasifikacija'!$N:$N,$L200,'Programska klasifikacija'!AC:AC)</f>
        <v>0</v>
      </c>
      <c r="AA200" s="178">
        <f>+SUMIF('Programska klasifikacija'!$N:$N,$L200,'Programska klasifikacija'!AD:AD)</f>
        <v>0</v>
      </c>
      <c r="AB200" s="226"/>
    </row>
    <row r="201" spans="1:28" s="118" customFormat="1" ht="20.25" customHeight="1" x14ac:dyDescent="0.25">
      <c r="A201" s="187"/>
      <c r="B201" s="187"/>
      <c r="C201" s="187"/>
      <c r="D201" s="204"/>
      <c r="E201" s="204"/>
      <c r="F201" s="205"/>
      <c r="G201" s="128"/>
      <c r="H201" s="135"/>
      <c r="I201" s="135"/>
      <c r="J201" s="135">
        <v>3293</v>
      </c>
      <c r="K201" s="135"/>
      <c r="L201" s="136"/>
      <c r="M201" s="131" t="s">
        <v>246</v>
      </c>
      <c r="N201" s="137">
        <f t="shared" ref="N201:AA202" si="224">N202</f>
        <v>12000</v>
      </c>
      <c r="O201" s="137">
        <f t="shared" si="224"/>
        <v>2000</v>
      </c>
      <c r="P201" s="137">
        <f t="shared" si="224"/>
        <v>14000</v>
      </c>
      <c r="Q201" s="137">
        <f t="shared" si="224"/>
        <v>0</v>
      </c>
      <c r="R201" s="137">
        <f t="shared" si="224"/>
        <v>0</v>
      </c>
      <c r="S201" s="137">
        <f t="shared" si="224"/>
        <v>0</v>
      </c>
      <c r="T201" s="137">
        <f t="shared" si="224"/>
        <v>0</v>
      </c>
      <c r="U201" s="137">
        <f t="shared" si="224"/>
        <v>0</v>
      </c>
      <c r="V201" s="137">
        <f t="shared" si="224"/>
        <v>0</v>
      </c>
      <c r="W201" s="137">
        <f t="shared" si="224"/>
        <v>10012</v>
      </c>
      <c r="X201" s="137">
        <f t="shared" si="224"/>
        <v>13780</v>
      </c>
      <c r="Y201" s="137">
        <f t="shared" si="224"/>
        <v>13800</v>
      </c>
      <c r="Z201" s="246">
        <f t="shared" si="224"/>
        <v>0</v>
      </c>
      <c r="AA201" s="246">
        <f t="shared" si="224"/>
        <v>0</v>
      </c>
      <c r="AB201" s="226"/>
    </row>
    <row r="202" spans="1:28" s="118" customFormat="1" ht="20.25" customHeight="1" x14ac:dyDescent="0.25">
      <c r="A202" s="187"/>
      <c r="B202" s="187"/>
      <c r="C202" s="187"/>
      <c r="D202" s="204"/>
      <c r="E202" s="204"/>
      <c r="F202" s="205"/>
      <c r="G202" s="128"/>
      <c r="H202" s="135"/>
      <c r="I202" s="135"/>
      <c r="J202" s="135"/>
      <c r="K202" s="198">
        <v>32931</v>
      </c>
      <c r="L202" s="199"/>
      <c r="M202" s="199" t="s">
        <v>246</v>
      </c>
      <c r="N202" s="201">
        <f t="shared" si="224"/>
        <v>12000</v>
      </c>
      <c r="O202" s="201">
        <f t="shared" si="224"/>
        <v>2000</v>
      </c>
      <c r="P202" s="201">
        <f t="shared" si="224"/>
        <v>14000</v>
      </c>
      <c r="Q202" s="201">
        <f t="shared" si="224"/>
        <v>0</v>
      </c>
      <c r="R202" s="201">
        <f t="shared" si="224"/>
        <v>0</v>
      </c>
      <c r="S202" s="201">
        <f t="shared" si="224"/>
        <v>0</v>
      </c>
      <c r="T202" s="201">
        <f t="shared" si="224"/>
        <v>0</v>
      </c>
      <c r="U202" s="201">
        <f t="shared" si="224"/>
        <v>0</v>
      </c>
      <c r="V202" s="201">
        <f t="shared" si="224"/>
        <v>0</v>
      </c>
      <c r="W202" s="201">
        <f t="shared" si="224"/>
        <v>10012</v>
      </c>
      <c r="X202" s="201">
        <f t="shared" si="224"/>
        <v>13780</v>
      </c>
      <c r="Y202" s="201">
        <f t="shared" si="224"/>
        <v>13800</v>
      </c>
      <c r="Z202" s="247">
        <f t="shared" si="224"/>
        <v>0</v>
      </c>
      <c r="AA202" s="247">
        <f t="shared" si="224"/>
        <v>0</v>
      </c>
      <c r="AB202" s="226"/>
    </row>
    <row r="203" spans="1:28" s="118" customFormat="1" ht="20.25" customHeight="1" x14ac:dyDescent="0.25">
      <c r="A203" s="187"/>
      <c r="B203" s="187"/>
      <c r="C203" s="187"/>
      <c r="D203" s="204"/>
      <c r="E203" s="204"/>
      <c r="F203" s="205"/>
      <c r="G203" s="128"/>
      <c r="H203" s="135"/>
      <c r="I203" s="135"/>
      <c r="J203" s="135"/>
      <c r="K203" s="11"/>
      <c r="L203" s="175">
        <v>329310</v>
      </c>
      <c r="M203" s="177" t="s">
        <v>246</v>
      </c>
      <c r="N203" s="178">
        <f>+SUMIF('Programska klasifikacija'!$N:$N,$L203,'Programska klasifikacija'!Q:Q)</f>
        <v>12000</v>
      </c>
      <c r="O203" s="178">
        <f>P203-N203</f>
        <v>2000</v>
      </c>
      <c r="P203" s="178">
        <f>+SUMIF('Programska klasifikacija'!$N:$N,$L203,'Programska klasifikacija'!S:S)</f>
        <v>14000</v>
      </c>
      <c r="Q203" s="178">
        <f>+SUMIF('Programska klasifikacija'!$N:$N,$L203,'Programska klasifikacija'!T:T)</f>
        <v>0</v>
      </c>
      <c r="R203" s="178">
        <f>+SUMIF('Programska klasifikacija'!$N:$N,$L203,'Programska klasifikacija'!U:U)</f>
        <v>0</v>
      </c>
      <c r="S203" s="178">
        <f>+SUMIF('Programska klasifikacija'!$N:$N,$L203,'Programska klasifikacija'!V:V)</f>
        <v>0</v>
      </c>
      <c r="T203" s="178">
        <f>+SUMIF('Programska klasifikacija'!$N:$N,$L203,'Programska klasifikacija'!W:W)</f>
        <v>0</v>
      </c>
      <c r="U203" s="178"/>
      <c r="V203" s="178"/>
      <c r="W203" s="178">
        <f>+SUMIF('Programska klasifikacija'!$N:$N,$L203,'Programska klasifikacija'!Z:Z)</f>
        <v>10012</v>
      </c>
      <c r="X203" s="178">
        <f>+SUMIF('Programska klasifikacija'!$N:$N,$L203,'Programska klasifikacija'!AA:AA)</f>
        <v>13780</v>
      </c>
      <c r="Y203" s="178">
        <f>+SUMIF('Programska klasifikacija'!$N:$N,$L203,'Programska klasifikacija'!AB:AB)</f>
        <v>13800</v>
      </c>
      <c r="Z203" s="178">
        <f>+SUMIF('Programska klasifikacija'!$N:$N,$L203,'Programska klasifikacija'!AC:AC)</f>
        <v>0</v>
      </c>
      <c r="AA203" s="178">
        <f>+SUMIF('Programska klasifikacija'!$N:$N,$L203,'Programska klasifikacija'!AD:AD)</f>
        <v>0</v>
      </c>
      <c r="AB203" s="226"/>
    </row>
    <row r="204" spans="1:28" s="118" customFormat="1" ht="20.25" customHeight="1" x14ac:dyDescent="0.25">
      <c r="A204" s="187"/>
      <c r="B204" s="187"/>
      <c r="C204" s="187"/>
      <c r="D204" s="204"/>
      <c r="E204" s="204"/>
      <c r="F204" s="205"/>
      <c r="G204" s="128"/>
      <c r="H204" s="135"/>
      <c r="I204" s="135"/>
      <c r="J204" s="135">
        <v>3294</v>
      </c>
      <c r="K204" s="135"/>
      <c r="L204" s="136"/>
      <c r="M204" s="131" t="s">
        <v>247</v>
      </c>
      <c r="N204" s="137">
        <f t="shared" ref="N204:AA205" si="225">N205</f>
        <v>2000</v>
      </c>
      <c r="O204" s="137">
        <f t="shared" si="225"/>
        <v>0</v>
      </c>
      <c r="P204" s="137">
        <f t="shared" si="225"/>
        <v>2000</v>
      </c>
      <c r="Q204" s="137">
        <f t="shared" si="225"/>
        <v>0</v>
      </c>
      <c r="R204" s="137">
        <f t="shared" si="225"/>
        <v>0</v>
      </c>
      <c r="S204" s="137">
        <f t="shared" si="225"/>
        <v>0</v>
      </c>
      <c r="T204" s="137">
        <f t="shared" si="225"/>
        <v>0</v>
      </c>
      <c r="U204" s="137">
        <f t="shared" si="225"/>
        <v>0</v>
      </c>
      <c r="V204" s="137">
        <f t="shared" si="225"/>
        <v>0</v>
      </c>
      <c r="W204" s="137">
        <f t="shared" si="225"/>
        <v>1726</v>
      </c>
      <c r="X204" s="137">
        <f t="shared" si="225"/>
        <v>2000</v>
      </c>
      <c r="Y204" s="137">
        <f t="shared" si="225"/>
        <v>2500</v>
      </c>
      <c r="Z204" s="246">
        <f t="shared" si="225"/>
        <v>0</v>
      </c>
      <c r="AA204" s="246">
        <f t="shared" si="225"/>
        <v>0</v>
      </c>
      <c r="AB204" s="226"/>
    </row>
    <row r="205" spans="1:28" s="118" customFormat="1" ht="20.25" customHeight="1" x14ac:dyDescent="0.25">
      <c r="A205" s="187"/>
      <c r="B205" s="187"/>
      <c r="C205" s="187"/>
      <c r="D205" s="204"/>
      <c r="E205" s="204"/>
      <c r="F205" s="205"/>
      <c r="G205" s="128"/>
      <c r="H205" s="135"/>
      <c r="I205" s="135"/>
      <c r="J205" s="135"/>
      <c r="K205" s="198">
        <v>32941</v>
      </c>
      <c r="L205" s="199"/>
      <c r="M205" s="199" t="s">
        <v>248</v>
      </c>
      <c r="N205" s="201">
        <f t="shared" si="225"/>
        <v>2000</v>
      </c>
      <c r="O205" s="201">
        <f t="shared" si="225"/>
        <v>0</v>
      </c>
      <c r="P205" s="201">
        <f t="shared" si="225"/>
        <v>2000</v>
      </c>
      <c r="Q205" s="201">
        <f t="shared" si="225"/>
        <v>0</v>
      </c>
      <c r="R205" s="201">
        <f t="shared" si="225"/>
        <v>0</v>
      </c>
      <c r="S205" s="201">
        <f t="shared" si="225"/>
        <v>0</v>
      </c>
      <c r="T205" s="201">
        <f t="shared" si="225"/>
        <v>0</v>
      </c>
      <c r="U205" s="201">
        <f t="shared" si="225"/>
        <v>0</v>
      </c>
      <c r="V205" s="201">
        <f t="shared" si="225"/>
        <v>0</v>
      </c>
      <c r="W205" s="201">
        <f t="shared" si="225"/>
        <v>1726</v>
      </c>
      <c r="X205" s="201">
        <f t="shared" si="225"/>
        <v>2000</v>
      </c>
      <c r="Y205" s="201">
        <f t="shared" si="225"/>
        <v>2500</v>
      </c>
      <c r="Z205" s="247">
        <f t="shared" si="225"/>
        <v>0</v>
      </c>
      <c r="AA205" s="247">
        <f t="shared" si="225"/>
        <v>0</v>
      </c>
      <c r="AB205" s="226"/>
    </row>
    <row r="206" spans="1:28" s="118" customFormat="1" ht="20.25" customHeight="1" x14ac:dyDescent="0.25">
      <c r="A206" s="187"/>
      <c r="B206" s="187"/>
      <c r="C206" s="187"/>
      <c r="D206" s="204"/>
      <c r="E206" s="204"/>
      <c r="F206" s="205"/>
      <c r="G206" s="128"/>
      <c r="H206" s="135"/>
      <c r="I206" s="135"/>
      <c r="J206" s="135"/>
      <c r="K206" s="11"/>
      <c r="L206" s="175">
        <v>329410</v>
      </c>
      <c r="M206" s="177" t="s">
        <v>248</v>
      </c>
      <c r="N206" s="178">
        <f>+SUMIF('Programska klasifikacija'!$N:$N,$L206,'Programska klasifikacija'!Q:Q)</f>
        <v>2000</v>
      </c>
      <c r="O206" s="178">
        <f>P206-N206</f>
        <v>0</v>
      </c>
      <c r="P206" s="178">
        <f>+SUMIF('Programska klasifikacija'!$N:$N,$L206,'Programska klasifikacija'!S:S)</f>
        <v>2000</v>
      </c>
      <c r="Q206" s="178">
        <f>+SUMIF('Programska klasifikacija'!$N:$N,$L206,'Programska klasifikacija'!T:T)</f>
        <v>0</v>
      </c>
      <c r="R206" s="178">
        <f>+SUMIF('Programska klasifikacija'!$N:$N,$L206,'Programska klasifikacija'!U:U)</f>
        <v>0</v>
      </c>
      <c r="S206" s="178">
        <f>+SUMIF('Programska klasifikacija'!$N:$N,$L206,'Programska klasifikacija'!V:V)</f>
        <v>0</v>
      </c>
      <c r="T206" s="178">
        <f>+SUMIF('Programska klasifikacija'!$N:$N,$L206,'Programska klasifikacija'!W:W)</f>
        <v>0</v>
      </c>
      <c r="U206" s="178"/>
      <c r="V206" s="178"/>
      <c r="W206" s="178">
        <f>+SUMIF('Programska klasifikacija'!$N:$N,$L206,'Programska klasifikacija'!Z:Z)</f>
        <v>1726</v>
      </c>
      <c r="X206" s="178">
        <f>+SUMIF('Programska klasifikacija'!$N:$N,$L206,'Programska klasifikacija'!AA:AA)</f>
        <v>2000</v>
      </c>
      <c r="Y206" s="178">
        <f>+SUMIF('Programska klasifikacija'!$N:$N,$L206,'Programska klasifikacija'!AB:AB)</f>
        <v>2500</v>
      </c>
      <c r="Z206" s="178">
        <f>+SUMIF('Programska klasifikacija'!$N:$N,$L206,'Programska klasifikacija'!AC:AC)</f>
        <v>0</v>
      </c>
      <c r="AA206" s="178">
        <f>+SUMIF('Programska klasifikacija'!$N:$N,$L206,'Programska klasifikacija'!AD:AD)</f>
        <v>0</v>
      </c>
      <c r="AB206" s="226"/>
    </row>
    <row r="207" spans="1:28" s="118" customFormat="1" ht="20.25" customHeight="1" x14ac:dyDescent="0.25">
      <c r="A207" s="187"/>
      <c r="B207" s="187"/>
      <c r="C207" s="187"/>
      <c r="D207" s="204"/>
      <c r="E207" s="204"/>
      <c r="F207" s="205"/>
      <c r="G207" s="128"/>
      <c r="H207" s="135"/>
      <c r="I207" s="135"/>
      <c r="J207" s="135">
        <v>3295</v>
      </c>
      <c r="K207" s="135"/>
      <c r="L207" s="136"/>
      <c r="M207" s="131" t="s">
        <v>249</v>
      </c>
      <c r="N207" s="137">
        <f>N210+N212+N208</f>
        <v>11000</v>
      </c>
      <c r="O207" s="137">
        <f>O210+O212+O208</f>
        <v>0</v>
      </c>
      <c r="P207" s="137">
        <f>P210+P212+P208</f>
        <v>11000</v>
      </c>
      <c r="Q207" s="137">
        <f t="shared" ref="Q207:T207" si="226">Q210+Q212+Q208</f>
        <v>0</v>
      </c>
      <c r="R207" s="137">
        <f t="shared" si="226"/>
        <v>0</v>
      </c>
      <c r="S207" s="137">
        <f t="shared" si="226"/>
        <v>0</v>
      </c>
      <c r="T207" s="137">
        <f t="shared" si="226"/>
        <v>0</v>
      </c>
      <c r="U207" s="137">
        <f t="shared" ref="U207:W207" si="227">U210+U212+U208</f>
        <v>0</v>
      </c>
      <c r="V207" s="137">
        <f t="shared" si="227"/>
        <v>0</v>
      </c>
      <c r="W207" s="137">
        <f t="shared" si="227"/>
        <v>8478</v>
      </c>
      <c r="X207" s="137">
        <f t="shared" ref="X207:AA207" si="228">X210+X212+X208</f>
        <v>11000</v>
      </c>
      <c r="Y207" s="137">
        <f t="shared" si="228"/>
        <v>11000</v>
      </c>
      <c r="Z207" s="246">
        <f t="shared" si="228"/>
        <v>0</v>
      </c>
      <c r="AA207" s="246">
        <f t="shared" si="228"/>
        <v>0</v>
      </c>
      <c r="AB207" s="226"/>
    </row>
    <row r="208" spans="1:28" s="118" customFormat="1" ht="20.25" customHeight="1" x14ac:dyDescent="0.25">
      <c r="A208" s="187"/>
      <c r="B208" s="187"/>
      <c r="C208" s="187"/>
      <c r="D208" s="204"/>
      <c r="E208" s="204"/>
      <c r="F208" s="205"/>
      <c r="G208" s="128"/>
      <c r="H208" s="135"/>
      <c r="I208" s="135"/>
      <c r="J208" s="135"/>
      <c r="K208" s="198">
        <v>32952</v>
      </c>
      <c r="L208" s="199"/>
      <c r="M208" s="199" t="s">
        <v>250</v>
      </c>
      <c r="N208" s="201">
        <f t="shared" ref="N208:AA208" si="229">N209</f>
        <v>500</v>
      </c>
      <c r="O208" s="201">
        <f t="shared" si="229"/>
        <v>0</v>
      </c>
      <c r="P208" s="201">
        <f t="shared" si="229"/>
        <v>500</v>
      </c>
      <c r="Q208" s="201">
        <f t="shared" si="229"/>
        <v>0</v>
      </c>
      <c r="R208" s="201">
        <f t="shared" si="229"/>
        <v>0</v>
      </c>
      <c r="S208" s="201">
        <f t="shared" si="229"/>
        <v>0</v>
      </c>
      <c r="T208" s="201">
        <f t="shared" si="229"/>
        <v>0</v>
      </c>
      <c r="U208" s="201">
        <f t="shared" si="229"/>
        <v>0</v>
      </c>
      <c r="V208" s="201">
        <f t="shared" si="229"/>
        <v>0</v>
      </c>
      <c r="W208" s="201">
        <f t="shared" si="229"/>
        <v>0</v>
      </c>
      <c r="X208" s="201">
        <f t="shared" si="229"/>
        <v>500</v>
      </c>
      <c r="Y208" s="201">
        <f t="shared" si="229"/>
        <v>500</v>
      </c>
      <c r="Z208" s="247">
        <f t="shared" si="229"/>
        <v>0</v>
      </c>
      <c r="AA208" s="247">
        <f t="shared" si="229"/>
        <v>0</v>
      </c>
      <c r="AB208" s="226"/>
    </row>
    <row r="209" spans="1:28" s="118" customFormat="1" ht="20.25" customHeight="1" x14ac:dyDescent="0.25">
      <c r="A209" s="187"/>
      <c r="B209" s="187"/>
      <c r="C209" s="187"/>
      <c r="D209" s="204"/>
      <c r="E209" s="204"/>
      <c r="F209" s="205"/>
      <c r="G209" s="128"/>
      <c r="H209" s="135"/>
      <c r="I209" s="135"/>
      <c r="J209" s="135"/>
      <c r="K209" s="11"/>
      <c r="L209" s="175">
        <v>329520</v>
      </c>
      <c r="M209" s="177" t="s">
        <v>250</v>
      </c>
      <c r="N209" s="178">
        <f>+SUMIF('Programska klasifikacija'!$N:$N,$L209,'Programska klasifikacija'!Q:Q)</f>
        <v>500</v>
      </c>
      <c r="O209" s="178">
        <f>P209-N209</f>
        <v>0</v>
      </c>
      <c r="P209" s="178">
        <f>+SUMIF('Programska klasifikacija'!$N:$N,$L209,'Programska klasifikacija'!S:S)</f>
        <v>500</v>
      </c>
      <c r="Q209" s="178">
        <f>+SUMIF('Programska klasifikacija'!$N:$N,$L209,'Programska klasifikacija'!T:T)</f>
        <v>0</v>
      </c>
      <c r="R209" s="178">
        <f>+SUMIF('Programska klasifikacija'!$N:$N,$L209,'Programska klasifikacija'!U:U)</f>
        <v>0</v>
      </c>
      <c r="S209" s="178">
        <f>+SUMIF('Programska klasifikacija'!$N:$N,$L209,'Programska klasifikacija'!V:V)</f>
        <v>0</v>
      </c>
      <c r="T209" s="178">
        <f>+SUMIF('Programska klasifikacija'!$N:$N,$L209,'Programska klasifikacija'!W:W)</f>
        <v>0</v>
      </c>
      <c r="U209" s="178"/>
      <c r="V209" s="178"/>
      <c r="W209" s="178">
        <f>+SUMIF('Programska klasifikacija'!$N:$N,$L209,'Programska klasifikacija'!Z:Z)</f>
        <v>0</v>
      </c>
      <c r="X209" s="178">
        <f>+SUMIF('Programska klasifikacija'!$N:$N,$L209,'Programska klasifikacija'!AA:AA)</f>
        <v>500</v>
      </c>
      <c r="Y209" s="178">
        <f>+SUMIF('Programska klasifikacija'!$N:$N,$L209,'Programska klasifikacija'!AB:AB)</f>
        <v>500</v>
      </c>
      <c r="Z209" s="178">
        <f>+SUMIF('Programska klasifikacija'!$N:$N,$L209,'Programska klasifikacija'!AC:AC)</f>
        <v>0</v>
      </c>
      <c r="AA209" s="178">
        <f>+SUMIF('Programska klasifikacija'!$N:$N,$L209,'Programska klasifikacija'!AD:AD)</f>
        <v>0</v>
      </c>
      <c r="AB209" s="226"/>
    </row>
    <row r="210" spans="1:28" s="118" customFormat="1" ht="20.25" customHeight="1" x14ac:dyDescent="0.25">
      <c r="A210" s="187"/>
      <c r="B210" s="187"/>
      <c r="C210" s="187"/>
      <c r="D210" s="204"/>
      <c r="E210" s="204"/>
      <c r="F210" s="205"/>
      <c r="G210" s="128"/>
      <c r="H210" s="135"/>
      <c r="I210" s="135"/>
      <c r="J210" s="135"/>
      <c r="K210" s="198">
        <v>32955</v>
      </c>
      <c r="L210" s="199"/>
      <c r="M210" s="199" t="s">
        <v>251</v>
      </c>
      <c r="N210" s="201">
        <f>N211</f>
        <v>5000</v>
      </c>
      <c r="O210" s="201">
        <f t="shared" ref="O210:AA210" si="230">O211</f>
        <v>0</v>
      </c>
      <c r="P210" s="201">
        <f>P211</f>
        <v>5000</v>
      </c>
      <c r="Q210" s="201">
        <f t="shared" ref="Q210:T210" si="231">Q211</f>
        <v>0</v>
      </c>
      <c r="R210" s="201">
        <f t="shared" si="231"/>
        <v>0</v>
      </c>
      <c r="S210" s="201">
        <f t="shared" si="231"/>
        <v>0</v>
      </c>
      <c r="T210" s="201">
        <f t="shared" si="231"/>
        <v>0</v>
      </c>
      <c r="U210" s="201">
        <f t="shared" si="230"/>
        <v>0</v>
      </c>
      <c r="V210" s="201">
        <f t="shared" si="230"/>
        <v>0</v>
      </c>
      <c r="W210" s="201">
        <f t="shared" si="230"/>
        <v>4032</v>
      </c>
      <c r="X210" s="201">
        <f t="shared" si="230"/>
        <v>5000</v>
      </c>
      <c r="Y210" s="201">
        <f t="shared" si="230"/>
        <v>5000</v>
      </c>
      <c r="Z210" s="247">
        <f t="shared" si="230"/>
        <v>0</v>
      </c>
      <c r="AA210" s="247">
        <f t="shared" si="230"/>
        <v>0</v>
      </c>
      <c r="AB210" s="226"/>
    </row>
    <row r="211" spans="1:28" s="118" customFormat="1" ht="20.25" customHeight="1" x14ac:dyDescent="0.25">
      <c r="A211" s="187"/>
      <c r="B211" s="187"/>
      <c r="C211" s="187"/>
      <c r="D211" s="204"/>
      <c r="E211" s="204"/>
      <c r="F211" s="205"/>
      <c r="G211" s="128"/>
      <c r="H211" s="135"/>
      <c r="I211" s="135"/>
      <c r="J211" s="135"/>
      <c r="K211" s="11"/>
      <c r="L211" s="175">
        <v>329550</v>
      </c>
      <c r="M211" s="177" t="s">
        <v>251</v>
      </c>
      <c r="N211" s="178">
        <f>+SUMIF('Programska klasifikacija'!$N:$N,$L211,'Programska klasifikacija'!Q:Q)</f>
        <v>5000</v>
      </c>
      <c r="O211" s="178">
        <f>P211-N211</f>
        <v>0</v>
      </c>
      <c r="P211" s="178">
        <f>+SUMIF('Programska klasifikacija'!$N:$N,$L211,'Programska klasifikacija'!S:S)</f>
        <v>5000</v>
      </c>
      <c r="Q211" s="178">
        <f>+SUMIF('Programska klasifikacija'!$N:$N,$L211,'Programska klasifikacija'!T:T)</f>
        <v>0</v>
      </c>
      <c r="R211" s="178">
        <f>+SUMIF('Programska klasifikacija'!$N:$N,$L211,'Programska klasifikacija'!U:U)</f>
        <v>0</v>
      </c>
      <c r="S211" s="178">
        <f>+SUMIF('Programska klasifikacija'!$N:$N,$L211,'Programska klasifikacija'!V:V)</f>
        <v>0</v>
      </c>
      <c r="T211" s="178">
        <f>+SUMIF('Programska klasifikacija'!$N:$N,$L211,'Programska klasifikacija'!W:W)</f>
        <v>0</v>
      </c>
      <c r="U211" s="178"/>
      <c r="V211" s="178"/>
      <c r="W211" s="178">
        <f>+SUMIF('Programska klasifikacija'!$N:$N,$L211,'Programska klasifikacija'!Z:Z)</f>
        <v>4032</v>
      </c>
      <c r="X211" s="178">
        <f>+SUMIF('Programska klasifikacija'!$N:$N,$L211,'Programska klasifikacija'!AA:AA)</f>
        <v>5000</v>
      </c>
      <c r="Y211" s="178">
        <f>+SUMIF('Programska klasifikacija'!$N:$N,$L211,'Programska klasifikacija'!AB:AB)</f>
        <v>5000</v>
      </c>
      <c r="Z211" s="178">
        <f>+SUMIF('Programska klasifikacija'!$N:$N,$L211,'Programska klasifikacija'!AC:AC)</f>
        <v>0</v>
      </c>
      <c r="AA211" s="178">
        <f>+SUMIF('Programska klasifikacija'!$N:$N,$L211,'Programska klasifikacija'!AD:AD)</f>
        <v>0</v>
      </c>
      <c r="AB211" s="226"/>
    </row>
    <row r="212" spans="1:28" s="118" customFormat="1" ht="20.25" customHeight="1" x14ac:dyDescent="0.25">
      <c r="A212" s="187"/>
      <c r="B212" s="187"/>
      <c r="C212" s="187"/>
      <c r="D212" s="204"/>
      <c r="E212" s="204"/>
      <c r="F212" s="205"/>
      <c r="G212" s="128"/>
      <c r="H212" s="135"/>
      <c r="I212" s="135"/>
      <c r="J212" s="135"/>
      <c r="K212" s="198">
        <v>32959</v>
      </c>
      <c r="L212" s="199"/>
      <c r="M212" s="199" t="s">
        <v>252</v>
      </c>
      <c r="N212" s="201">
        <f>N213+N214</f>
        <v>5500</v>
      </c>
      <c r="O212" s="201">
        <f t="shared" ref="O212:W212" si="232">O213+O214</f>
        <v>0</v>
      </c>
      <c r="P212" s="201">
        <f>P213+P214</f>
        <v>5500</v>
      </c>
      <c r="Q212" s="201">
        <f t="shared" ref="Q212:T212" si="233">Q213+Q214</f>
        <v>0</v>
      </c>
      <c r="R212" s="201">
        <f t="shared" si="233"/>
        <v>0</v>
      </c>
      <c r="S212" s="201">
        <f t="shared" si="233"/>
        <v>0</v>
      </c>
      <c r="T212" s="201">
        <f t="shared" si="233"/>
        <v>0</v>
      </c>
      <c r="U212" s="201">
        <f t="shared" si="232"/>
        <v>0</v>
      </c>
      <c r="V212" s="201">
        <f t="shared" si="232"/>
        <v>0</v>
      </c>
      <c r="W212" s="201">
        <f t="shared" si="232"/>
        <v>4446</v>
      </c>
      <c r="X212" s="201">
        <f t="shared" ref="X212:AA212" si="234">X213+X214</f>
        <v>5500</v>
      </c>
      <c r="Y212" s="201">
        <f t="shared" si="234"/>
        <v>5500</v>
      </c>
      <c r="Z212" s="247">
        <f t="shared" si="234"/>
        <v>0</v>
      </c>
      <c r="AA212" s="247">
        <f t="shared" si="234"/>
        <v>0</v>
      </c>
      <c r="AB212" s="226"/>
    </row>
    <row r="213" spans="1:28" s="118" customFormat="1" ht="20.25" customHeight="1" x14ac:dyDescent="0.25">
      <c r="A213" s="187"/>
      <c r="B213" s="187"/>
      <c r="C213" s="187"/>
      <c r="D213" s="204"/>
      <c r="E213" s="204"/>
      <c r="F213" s="205"/>
      <c r="G213" s="128"/>
      <c r="H213" s="135"/>
      <c r="I213" s="135"/>
      <c r="J213" s="135"/>
      <c r="K213" s="11"/>
      <c r="L213" s="175">
        <v>329590</v>
      </c>
      <c r="M213" s="177" t="s">
        <v>253</v>
      </c>
      <c r="N213" s="178">
        <f>+SUMIF('Programska klasifikacija'!$N:$N,$L213,'Programska klasifikacija'!Q:Q)</f>
        <v>3300</v>
      </c>
      <c r="O213" s="178">
        <f>P213-N213</f>
        <v>0</v>
      </c>
      <c r="P213" s="178">
        <f>+SUMIF('Programska klasifikacija'!$N:$N,$L213,'Programska klasifikacija'!S:S)</f>
        <v>3300</v>
      </c>
      <c r="Q213" s="178">
        <f>+SUMIF('Programska klasifikacija'!$N:$N,$L213,'Programska klasifikacija'!T:T)</f>
        <v>0</v>
      </c>
      <c r="R213" s="178">
        <f>+SUMIF('Programska klasifikacija'!$N:$N,$L213,'Programska klasifikacija'!U:U)</f>
        <v>0</v>
      </c>
      <c r="S213" s="178">
        <f>+SUMIF('Programska klasifikacija'!$N:$N,$L213,'Programska klasifikacija'!V:V)</f>
        <v>0</v>
      </c>
      <c r="T213" s="178">
        <f>+SUMIF('Programska klasifikacija'!$N:$N,$L213,'Programska klasifikacija'!W:W)</f>
        <v>0</v>
      </c>
      <c r="U213" s="178"/>
      <c r="V213" s="178"/>
      <c r="W213" s="178">
        <f>+SUMIF('Programska klasifikacija'!$N:$N,$L213,'Programska klasifikacija'!Z:Z)</f>
        <v>2917</v>
      </c>
      <c r="X213" s="178">
        <f>+SUMIF('Programska klasifikacija'!$N:$N,$L213,'Programska klasifikacija'!AA:AA)</f>
        <v>3300</v>
      </c>
      <c r="Y213" s="178">
        <f>+SUMIF('Programska klasifikacija'!$N:$N,$L213,'Programska klasifikacija'!AB:AB)</f>
        <v>3300</v>
      </c>
      <c r="Z213" s="178">
        <f>+SUMIF('Programska klasifikacija'!$N:$N,$L213,'Programska klasifikacija'!AC:AC)</f>
        <v>0</v>
      </c>
      <c r="AA213" s="178">
        <f>+SUMIF('Programska klasifikacija'!$N:$N,$L213,'Programska klasifikacija'!AD:AD)</f>
        <v>0</v>
      </c>
      <c r="AB213" s="226"/>
    </row>
    <row r="214" spans="1:28" s="118" customFormat="1" ht="20.25" customHeight="1" x14ac:dyDescent="0.25">
      <c r="A214" s="187"/>
      <c r="B214" s="187"/>
      <c r="C214" s="187"/>
      <c r="D214" s="204"/>
      <c r="E214" s="204"/>
      <c r="F214" s="205"/>
      <c r="G214" s="128"/>
      <c r="H214" s="135"/>
      <c r="I214" s="135"/>
      <c r="J214" s="135"/>
      <c r="K214" s="11"/>
      <c r="L214" s="175">
        <v>329591</v>
      </c>
      <c r="M214" s="177" t="s">
        <v>278</v>
      </c>
      <c r="N214" s="178">
        <f>+SUMIF('Programska klasifikacija'!$N:$N,$L214,'Programska klasifikacija'!Q:Q)</f>
        <v>2200</v>
      </c>
      <c r="O214" s="178">
        <f>P214-N214</f>
        <v>0</v>
      </c>
      <c r="P214" s="178">
        <f>+SUMIF('Programska klasifikacija'!$N:$N,$L214,'Programska klasifikacija'!S:S)</f>
        <v>2200</v>
      </c>
      <c r="Q214" s="178">
        <f>+SUMIF('Programska klasifikacija'!$N:$N,$L214,'Programska klasifikacija'!T:T)</f>
        <v>0</v>
      </c>
      <c r="R214" s="178">
        <f>+SUMIF('Programska klasifikacija'!$N:$N,$L214,'Programska klasifikacija'!U:U)</f>
        <v>0</v>
      </c>
      <c r="S214" s="178">
        <f>+SUMIF('Programska klasifikacija'!$N:$N,$L214,'Programska klasifikacija'!V:V)</f>
        <v>0</v>
      </c>
      <c r="T214" s="178">
        <f>+SUMIF('Programska klasifikacija'!$N:$N,$L214,'Programska klasifikacija'!W:W)</f>
        <v>0</v>
      </c>
      <c r="U214" s="178"/>
      <c r="V214" s="178"/>
      <c r="W214" s="178">
        <f>+SUMIF('Programska klasifikacija'!$N:$N,$L214,'Programska klasifikacija'!Z:Z)</f>
        <v>1529</v>
      </c>
      <c r="X214" s="178">
        <f>+SUMIF('Programska klasifikacija'!$N:$N,$L214,'Programska klasifikacija'!AA:AA)</f>
        <v>2200</v>
      </c>
      <c r="Y214" s="178">
        <f>+SUMIF('Programska klasifikacija'!$N:$N,$L214,'Programska klasifikacija'!AB:AB)</f>
        <v>2200</v>
      </c>
      <c r="Z214" s="178">
        <f>+SUMIF('Programska klasifikacija'!$N:$N,$L214,'Programska klasifikacija'!AC:AC)</f>
        <v>0</v>
      </c>
      <c r="AA214" s="178">
        <f>+SUMIF('Programska klasifikacija'!$N:$N,$L214,'Programska klasifikacija'!AD:AD)</f>
        <v>0</v>
      </c>
      <c r="AB214" s="226"/>
    </row>
    <row r="215" spans="1:28" s="118" customFormat="1" ht="20.25" customHeight="1" x14ac:dyDescent="0.25">
      <c r="A215" s="187"/>
      <c r="B215" s="187"/>
      <c r="C215" s="187"/>
      <c r="D215" s="204"/>
      <c r="E215" s="204"/>
      <c r="F215" s="205"/>
      <c r="G215" s="128"/>
      <c r="H215" s="135"/>
      <c r="I215" s="135"/>
      <c r="J215" s="135">
        <v>3296</v>
      </c>
      <c r="K215" s="135"/>
      <c r="L215" s="136"/>
      <c r="M215" s="131" t="s">
        <v>255</v>
      </c>
      <c r="N215" s="137">
        <f t="shared" ref="N215:AA216" si="235">N216</f>
        <v>340</v>
      </c>
      <c r="O215" s="137">
        <f t="shared" si="235"/>
        <v>300</v>
      </c>
      <c r="P215" s="137">
        <f t="shared" si="235"/>
        <v>640</v>
      </c>
      <c r="Q215" s="137">
        <f t="shared" si="235"/>
        <v>0</v>
      </c>
      <c r="R215" s="137">
        <f t="shared" si="235"/>
        <v>0</v>
      </c>
      <c r="S215" s="137">
        <f t="shared" si="235"/>
        <v>0</v>
      </c>
      <c r="T215" s="137">
        <f t="shared" si="235"/>
        <v>0</v>
      </c>
      <c r="U215" s="137">
        <f t="shared" si="235"/>
        <v>0</v>
      </c>
      <c r="V215" s="137">
        <f t="shared" si="235"/>
        <v>0</v>
      </c>
      <c r="W215" s="137">
        <f t="shared" si="235"/>
        <v>498</v>
      </c>
      <c r="X215" s="137">
        <f t="shared" si="235"/>
        <v>4700</v>
      </c>
      <c r="Y215" s="137">
        <f t="shared" si="235"/>
        <v>3600</v>
      </c>
      <c r="Z215" s="246">
        <f t="shared" si="235"/>
        <v>0</v>
      </c>
      <c r="AA215" s="246">
        <f t="shared" si="235"/>
        <v>0</v>
      </c>
      <c r="AB215" s="226"/>
    </row>
    <row r="216" spans="1:28" s="118" customFormat="1" ht="20.25" customHeight="1" x14ac:dyDescent="0.25">
      <c r="A216" s="187"/>
      <c r="B216" s="187"/>
      <c r="C216" s="187"/>
      <c r="D216" s="204"/>
      <c r="E216" s="204"/>
      <c r="F216" s="205"/>
      <c r="G216" s="128"/>
      <c r="H216" s="135"/>
      <c r="I216" s="135"/>
      <c r="J216" s="135"/>
      <c r="K216" s="198">
        <v>32961</v>
      </c>
      <c r="L216" s="199"/>
      <c r="M216" s="199" t="s">
        <v>255</v>
      </c>
      <c r="N216" s="201">
        <f t="shared" si="235"/>
        <v>340</v>
      </c>
      <c r="O216" s="201">
        <f t="shared" si="235"/>
        <v>300</v>
      </c>
      <c r="P216" s="201">
        <f t="shared" si="235"/>
        <v>640</v>
      </c>
      <c r="Q216" s="201">
        <f t="shared" si="235"/>
        <v>0</v>
      </c>
      <c r="R216" s="201">
        <f t="shared" si="235"/>
        <v>0</v>
      </c>
      <c r="S216" s="201">
        <f t="shared" si="235"/>
        <v>0</v>
      </c>
      <c r="T216" s="201">
        <f t="shared" si="235"/>
        <v>0</v>
      </c>
      <c r="U216" s="201">
        <f t="shared" si="235"/>
        <v>0</v>
      </c>
      <c r="V216" s="201">
        <f t="shared" si="235"/>
        <v>0</v>
      </c>
      <c r="W216" s="201">
        <f t="shared" si="235"/>
        <v>498</v>
      </c>
      <c r="X216" s="201">
        <f t="shared" si="235"/>
        <v>4700</v>
      </c>
      <c r="Y216" s="201">
        <f t="shared" si="235"/>
        <v>3600</v>
      </c>
      <c r="Z216" s="247">
        <f t="shared" si="235"/>
        <v>0</v>
      </c>
      <c r="AA216" s="247">
        <f t="shared" si="235"/>
        <v>0</v>
      </c>
      <c r="AB216" s="226"/>
    </row>
    <row r="217" spans="1:28" s="118" customFormat="1" ht="20.25" customHeight="1" x14ac:dyDescent="0.25">
      <c r="A217" s="187"/>
      <c r="B217" s="187"/>
      <c r="C217" s="187"/>
      <c r="D217" s="204"/>
      <c r="E217" s="204"/>
      <c r="F217" s="205"/>
      <c r="G217" s="128"/>
      <c r="H217" s="135"/>
      <c r="I217" s="135"/>
      <c r="J217" s="135"/>
      <c r="K217" s="11"/>
      <c r="L217" s="175">
        <v>329610</v>
      </c>
      <c r="M217" s="177" t="s">
        <v>255</v>
      </c>
      <c r="N217" s="178">
        <f>+SUMIF('Programska klasifikacija'!$N:$N,$L217,'Programska klasifikacija'!Q:Q)</f>
        <v>340</v>
      </c>
      <c r="O217" s="178">
        <f>P217-N217</f>
        <v>300</v>
      </c>
      <c r="P217" s="178">
        <f>+SUMIF('Programska klasifikacija'!$N:$N,$L217,'Programska klasifikacija'!S:S)</f>
        <v>640</v>
      </c>
      <c r="Q217" s="178">
        <f>+SUMIF('Programska klasifikacija'!$N:$N,$L217,'Programska klasifikacija'!T:T)</f>
        <v>0</v>
      </c>
      <c r="R217" s="178">
        <f>+SUMIF('Programska klasifikacija'!$N:$N,$L217,'Programska klasifikacija'!U:U)</f>
        <v>0</v>
      </c>
      <c r="S217" s="178">
        <f>+SUMIF('Programska klasifikacija'!$N:$N,$L217,'Programska klasifikacija'!V:V)</f>
        <v>0</v>
      </c>
      <c r="T217" s="178">
        <f>+SUMIF('Programska klasifikacija'!$N:$N,$L217,'Programska klasifikacija'!W:W)</f>
        <v>0</v>
      </c>
      <c r="U217" s="178"/>
      <c r="V217" s="178"/>
      <c r="W217" s="178">
        <f>+SUMIF('Programska klasifikacija'!$N:$N,$L217,'Programska klasifikacija'!Z:Z)</f>
        <v>498</v>
      </c>
      <c r="X217" s="178">
        <f>+SUMIF('Programska klasifikacija'!$N:$N,$L217,'Programska klasifikacija'!AA:AA)</f>
        <v>4700</v>
      </c>
      <c r="Y217" s="178">
        <f>+SUMIF('Programska klasifikacija'!$N:$N,$L217,'Programska klasifikacija'!AB:AB)</f>
        <v>3600</v>
      </c>
      <c r="Z217" s="178">
        <f>+SUMIF('Programska klasifikacija'!$N:$N,$L217,'Programska klasifikacija'!AC:AC)</f>
        <v>0</v>
      </c>
      <c r="AA217" s="178">
        <f>+SUMIF('Programska klasifikacija'!$N:$N,$L217,'Programska klasifikacija'!AD:AD)</f>
        <v>0</v>
      </c>
      <c r="AB217" s="226"/>
    </row>
    <row r="218" spans="1:28" s="118" customFormat="1" ht="20.25" customHeight="1" x14ac:dyDescent="0.25">
      <c r="A218" s="187"/>
      <c r="B218" s="187"/>
      <c r="C218" s="187"/>
      <c r="D218" s="204"/>
      <c r="E218" s="204"/>
      <c r="F218" s="205"/>
      <c r="G218" s="128"/>
      <c r="H218" s="135"/>
      <c r="I218" s="135"/>
      <c r="J218" s="135">
        <v>3299</v>
      </c>
      <c r="K218" s="135"/>
      <c r="L218" s="136"/>
      <c r="M218" s="131" t="s">
        <v>239</v>
      </c>
      <c r="N218" s="137">
        <f t="shared" ref="N218:AA219" si="236">N219</f>
        <v>6000</v>
      </c>
      <c r="O218" s="137">
        <f t="shared" si="236"/>
        <v>1000</v>
      </c>
      <c r="P218" s="137">
        <f t="shared" si="236"/>
        <v>7000</v>
      </c>
      <c r="Q218" s="137">
        <f t="shared" si="236"/>
        <v>0</v>
      </c>
      <c r="R218" s="137">
        <f t="shared" si="236"/>
        <v>0</v>
      </c>
      <c r="S218" s="137">
        <f t="shared" si="236"/>
        <v>0</v>
      </c>
      <c r="T218" s="137">
        <f t="shared" si="236"/>
        <v>0</v>
      </c>
      <c r="U218" s="137">
        <f t="shared" si="236"/>
        <v>0</v>
      </c>
      <c r="V218" s="137">
        <f t="shared" si="236"/>
        <v>0</v>
      </c>
      <c r="W218" s="137">
        <f t="shared" si="236"/>
        <v>6443</v>
      </c>
      <c r="X218" s="137">
        <f t="shared" si="236"/>
        <v>6000</v>
      </c>
      <c r="Y218" s="137">
        <f t="shared" si="236"/>
        <v>6000</v>
      </c>
      <c r="Z218" s="246">
        <f t="shared" si="236"/>
        <v>0</v>
      </c>
      <c r="AA218" s="246">
        <f t="shared" si="236"/>
        <v>0</v>
      </c>
      <c r="AB218" s="226"/>
    </row>
    <row r="219" spans="1:28" s="118" customFormat="1" ht="20.25" customHeight="1" x14ac:dyDescent="0.25">
      <c r="A219" s="187"/>
      <c r="B219" s="187"/>
      <c r="C219" s="187"/>
      <c r="D219" s="204"/>
      <c r="E219" s="204"/>
      <c r="F219" s="205"/>
      <c r="G219" s="128"/>
      <c r="H219" s="135"/>
      <c r="I219" s="135"/>
      <c r="J219" s="135"/>
      <c r="K219" s="198">
        <v>32999</v>
      </c>
      <c r="L219" s="199"/>
      <c r="M219" s="199" t="s">
        <v>239</v>
      </c>
      <c r="N219" s="201">
        <f t="shared" si="236"/>
        <v>6000</v>
      </c>
      <c r="O219" s="201">
        <f t="shared" si="236"/>
        <v>1000</v>
      </c>
      <c r="P219" s="201">
        <f t="shared" si="236"/>
        <v>7000</v>
      </c>
      <c r="Q219" s="201">
        <f t="shared" si="236"/>
        <v>0</v>
      </c>
      <c r="R219" s="201">
        <f t="shared" si="236"/>
        <v>0</v>
      </c>
      <c r="S219" s="201">
        <f t="shared" si="236"/>
        <v>0</v>
      </c>
      <c r="T219" s="201">
        <f t="shared" si="236"/>
        <v>0</v>
      </c>
      <c r="U219" s="201">
        <f t="shared" si="236"/>
        <v>0</v>
      </c>
      <c r="V219" s="201">
        <f t="shared" si="236"/>
        <v>0</v>
      </c>
      <c r="W219" s="201">
        <f t="shared" si="236"/>
        <v>6443</v>
      </c>
      <c r="X219" s="201">
        <f t="shared" si="236"/>
        <v>6000</v>
      </c>
      <c r="Y219" s="201">
        <f t="shared" si="236"/>
        <v>6000</v>
      </c>
      <c r="Z219" s="247">
        <f t="shared" si="236"/>
        <v>0</v>
      </c>
      <c r="AA219" s="247">
        <f t="shared" si="236"/>
        <v>0</v>
      </c>
      <c r="AB219" s="226"/>
    </row>
    <row r="220" spans="1:28" s="118" customFormat="1" ht="20.25" customHeight="1" x14ac:dyDescent="0.25">
      <c r="A220" s="187"/>
      <c r="B220" s="187"/>
      <c r="C220" s="187"/>
      <c r="D220" s="204"/>
      <c r="E220" s="204"/>
      <c r="F220" s="205"/>
      <c r="G220" s="128"/>
      <c r="H220" s="135"/>
      <c r="I220" s="135"/>
      <c r="J220" s="135"/>
      <c r="K220" s="11"/>
      <c r="L220" s="175">
        <v>329990</v>
      </c>
      <c r="M220" s="177" t="s">
        <v>239</v>
      </c>
      <c r="N220" s="178">
        <f>+SUMIF('Programska klasifikacija'!$N:$N,$L220,'Programska klasifikacija'!Q:Q)</f>
        <v>6000</v>
      </c>
      <c r="O220" s="178">
        <f>P220-N220</f>
        <v>1000</v>
      </c>
      <c r="P220" s="178">
        <f>+SUMIF('Programska klasifikacija'!$N:$N,$L220,'Programska klasifikacija'!S:S)</f>
        <v>7000</v>
      </c>
      <c r="Q220" s="178">
        <f>+SUMIF('Programska klasifikacija'!$N:$N,$L220,'Programska klasifikacija'!T:T)</f>
        <v>0</v>
      </c>
      <c r="R220" s="178">
        <f>+SUMIF('Programska klasifikacija'!$N:$N,$L220,'Programska klasifikacija'!U:U)</f>
        <v>0</v>
      </c>
      <c r="S220" s="178">
        <f>+SUMIF('Programska klasifikacija'!$N:$N,$L220,'Programska klasifikacija'!V:V)</f>
        <v>0</v>
      </c>
      <c r="T220" s="178">
        <f>+SUMIF('Programska klasifikacija'!$N:$N,$L220,'Programska klasifikacija'!W:W)</f>
        <v>0</v>
      </c>
      <c r="U220" s="178"/>
      <c r="V220" s="178"/>
      <c r="W220" s="178">
        <f>+SUMIF('Programska klasifikacija'!$N:$N,$L220,'Programska klasifikacija'!Z:Z)</f>
        <v>6443</v>
      </c>
      <c r="X220" s="178">
        <f>+SUMIF('Programska klasifikacija'!$N:$N,$L220,'Programska klasifikacija'!AA:AA)</f>
        <v>6000</v>
      </c>
      <c r="Y220" s="178">
        <f>+SUMIF('Programska klasifikacija'!$N:$N,$L220,'Programska klasifikacija'!AB:AB)</f>
        <v>6000</v>
      </c>
      <c r="Z220" s="178">
        <f>+SUMIF('Programska klasifikacija'!$N:$N,$L220,'Programska klasifikacija'!AC:AC)</f>
        <v>0</v>
      </c>
      <c r="AA220" s="178">
        <f>+SUMIF('Programska klasifikacija'!$N:$N,$L220,'Programska klasifikacija'!AD:AD)</f>
        <v>0</v>
      </c>
      <c r="AB220" s="226"/>
    </row>
    <row r="221" spans="1:28" s="191" customFormat="1" ht="20.25" customHeight="1" x14ac:dyDescent="0.25">
      <c r="A221" s="187"/>
      <c r="B221" s="202"/>
      <c r="C221" s="202"/>
      <c r="D221" s="204"/>
      <c r="E221" s="204"/>
      <c r="F221" s="205"/>
      <c r="G221" s="125"/>
      <c r="H221" s="125">
        <v>34</v>
      </c>
      <c r="I221" s="125"/>
      <c r="J221" s="125"/>
      <c r="K221" s="125"/>
      <c r="L221" s="125"/>
      <c r="M221" s="189" t="s">
        <v>8</v>
      </c>
      <c r="N221" s="190">
        <f t="shared" ref="N221:AA221" si="237">N222</f>
        <v>4100</v>
      </c>
      <c r="O221" s="190">
        <f t="shared" si="237"/>
        <v>0</v>
      </c>
      <c r="P221" s="190">
        <f t="shared" si="237"/>
        <v>4100</v>
      </c>
      <c r="Q221" s="190">
        <f t="shared" si="237"/>
        <v>0</v>
      </c>
      <c r="R221" s="190">
        <f t="shared" si="237"/>
        <v>0</v>
      </c>
      <c r="S221" s="190">
        <f t="shared" si="237"/>
        <v>0</v>
      </c>
      <c r="T221" s="190">
        <f t="shared" si="237"/>
        <v>0</v>
      </c>
      <c r="U221" s="190">
        <f t="shared" si="237"/>
        <v>0</v>
      </c>
      <c r="V221" s="190">
        <f t="shared" si="237"/>
        <v>0</v>
      </c>
      <c r="W221" s="190">
        <f t="shared" si="237"/>
        <v>2237</v>
      </c>
      <c r="X221" s="190">
        <f t="shared" si="237"/>
        <v>4100</v>
      </c>
      <c r="Y221" s="190">
        <f t="shared" si="237"/>
        <v>3800</v>
      </c>
      <c r="Z221" s="244">
        <f t="shared" si="237"/>
        <v>0</v>
      </c>
      <c r="AA221" s="244">
        <f t="shared" si="237"/>
        <v>0</v>
      </c>
      <c r="AB221" s="226"/>
    </row>
    <row r="222" spans="1:28" s="218" customFormat="1" ht="20.25" customHeight="1" x14ac:dyDescent="0.25">
      <c r="A222" s="192"/>
      <c r="B222" s="192"/>
      <c r="C222" s="192"/>
      <c r="D222" s="211"/>
      <c r="E222" s="211"/>
      <c r="F222" s="212"/>
      <c r="G222" s="213"/>
      <c r="H222" s="214"/>
      <c r="I222" s="214">
        <v>343</v>
      </c>
      <c r="J222" s="214"/>
      <c r="K222" s="214"/>
      <c r="L222" s="215"/>
      <c r="M222" s="216" t="s">
        <v>257</v>
      </c>
      <c r="N222" s="217">
        <f>N224+N229</f>
        <v>4100</v>
      </c>
      <c r="O222" s="217">
        <f t="shared" ref="O222:W222" si="238">O224+O229</f>
        <v>0</v>
      </c>
      <c r="P222" s="217">
        <f>P224+P229</f>
        <v>4100</v>
      </c>
      <c r="Q222" s="217">
        <f t="shared" ref="Q222:T222" si="239">Q224+Q229</f>
        <v>0</v>
      </c>
      <c r="R222" s="217">
        <f t="shared" si="239"/>
        <v>0</v>
      </c>
      <c r="S222" s="217">
        <f t="shared" si="239"/>
        <v>0</v>
      </c>
      <c r="T222" s="217">
        <f t="shared" si="239"/>
        <v>0</v>
      </c>
      <c r="U222" s="217">
        <f t="shared" si="238"/>
        <v>0</v>
      </c>
      <c r="V222" s="217">
        <f t="shared" si="238"/>
        <v>0</v>
      </c>
      <c r="W222" s="217">
        <f t="shared" si="238"/>
        <v>2237</v>
      </c>
      <c r="X222" s="217">
        <f t="shared" ref="X222:AA222" si="240">X224+X229</f>
        <v>4100</v>
      </c>
      <c r="Y222" s="217">
        <f t="shared" si="240"/>
        <v>3800</v>
      </c>
      <c r="Z222" s="245">
        <f t="shared" si="240"/>
        <v>0</v>
      </c>
      <c r="AA222" s="245">
        <f t="shared" si="240"/>
        <v>0</v>
      </c>
      <c r="AB222" s="226"/>
    </row>
    <row r="223" spans="1:28" s="118" customFormat="1" ht="20.25" customHeight="1" x14ac:dyDescent="0.25">
      <c r="A223" s="187"/>
      <c r="B223" s="187"/>
      <c r="C223" s="187"/>
      <c r="D223" s="204"/>
      <c r="E223" s="204"/>
      <c r="F223" s="205"/>
      <c r="G223" s="128"/>
      <c r="H223" s="135"/>
      <c r="I223" s="135"/>
      <c r="J223" s="135">
        <v>3431</v>
      </c>
      <c r="K223" s="135"/>
      <c r="L223" s="136"/>
      <c r="M223" s="131" t="s">
        <v>258</v>
      </c>
      <c r="N223" s="137">
        <f t="shared" ref="N223:O223" si="241">N224+N226</f>
        <v>4000</v>
      </c>
      <c r="O223" s="137">
        <f t="shared" si="241"/>
        <v>0</v>
      </c>
      <c r="P223" s="137">
        <f t="shared" ref="P223:T223" si="242">P224+P226</f>
        <v>4000</v>
      </c>
      <c r="Q223" s="137">
        <f t="shared" si="242"/>
        <v>0</v>
      </c>
      <c r="R223" s="137">
        <f t="shared" si="242"/>
        <v>0</v>
      </c>
      <c r="S223" s="137">
        <f t="shared" si="242"/>
        <v>0</v>
      </c>
      <c r="T223" s="137">
        <f t="shared" si="242"/>
        <v>0</v>
      </c>
      <c r="U223" s="137">
        <f t="shared" ref="U223:W223" si="243">U224+U226</f>
        <v>0</v>
      </c>
      <c r="V223" s="137">
        <f t="shared" si="243"/>
        <v>0</v>
      </c>
      <c r="W223" s="137">
        <f t="shared" si="243"/>
        <v>2237</v>
      </c>
      <c r="X223" s="137">
        <f t="shared" ref="X223:AA223" si="244">X224+X226</f>
        <v>4000</v>
      </c>
      <c r="Y223" s="137">
        <f t="shared" si="244"/>
        <v>3700</v>
      </c>
      <c r="Z223" s="246">
        <f t="shared" si="244"/>
        <v>0</v>
      </c>
      <c r="AA223" s="246">
        <f t="shared" si="244"/>
        <v>0</v>
      </c>
      <c r="AB223" s="226"/>
    </row>
    <row r="224" spans="1:28" s="118" customFormat="1" ht="20.25" customHeight="1" x14ac:dyDescent="0.25">
      <c r="A224" s="187"/>
      <c r="B224" s="187"/>
      <c r="C224" s="187"/>
      <c r="D224" s="204"/>
      <c r="E224" s="204"/>
      <c r="F224" s="205"/>
      <c r="G224" s="128"/>
      <c r="H224" s="135"/>
      <c r="I224" s="135"/>
      <c r="J224" s="135"/>
      <c r="K224" s="198">
        <v>34311</v>
      </c>
      <c r="L224" s="199"/>
      <c r="M224" s="199" t="s">
        <v>259</v>
      </c>
      <c r="N224" s="201">
        <f t="shared" ref="N224:T224" si="245">N225</f>
        <v>4000</v>
      </c>
      <c r="O224" s="201">
        <f t="shared" si="245"/>
        <v>0</v>
      </c>
      <c r="P224" s="201">
        <f t="shared" si="245"/>
        <v>4000</v>
      </c>
      <c r="Q224" s="201">
        <f t="shared" si="245"/>
        <v>0</v>
      </c>
      <c r="R224" s="201">
        <f t="shared" si="245"/>
        <v>0</v>
      </c>
      <c r="S224" s="201">
        <f t="shared" si="245"/>
        <v>0</v>
      </c>
      <c r="T224" s="201">
        <f t="shared" si="245"/>
        <v>0</v>
      </c>
      <c r="U224" s="201">
        <f t="shared" ref="U224:AA226" si="246">U225</f>
        <v>0</v>
      </c>
      <c r="V224" s="201">
        <f t="shared" si="246"/>
        <v>0</v>
      </c>
      <c r="W224" s="201">
        <f t="shared" si="246"/>
        <v>2237</v>
      </c>
      <c r="X224" s="201">
        <f t="shared" si="246"/>
        <v>4000</v>
      </c>
      <c r="Y224" s="201">
        <f t="shared" si="246"/>
        <v>3700</v>
      </c>
      <c r="Z224" s="247">
        <f t="shared" si="246"/>
        <v>0</v>
      </c>
      <c r="AA224" s="247">
        <f t="shared" si="246"/>
        <v>0</v>
      </c>
      <c r="AB224" s="226"/>
    </row>
    <row r="225" spans="1:28" s="118" customFormat="1" ht="20.25" customHeight="1" x14ac:dyDescent="0.25">
      <c r="A225" s="187"/>
      <c r="B225" s="187"/>
      <c r="C225" s="187"/>
      <c r="D225" s="204"/>
      <c r="E225" s="204"/>
      <c r="F225" s="205"/>
      <c r="G225" s="128"/>
      <c r="H225" s="135"/>
      <c r="I225" s="135"/>
      <c r="J225" s="135"/>
      <c r="K225" s="11"/>
      <c r="L225" s="175">
        <v>343110</v>
      </c>
      <c r="M225" s="177" t="s">
        <v>259</v>
      </c>
      <c r="N225" s="178">
        <f>+SUMIF('Programska klasifikacija'!$N:$N,$L225,'Programska klasifikacija'!Q:Q)</f>
        <v>4000</v>
      </c>
      <c r="O225" s="178">
        <f>P225-N225</f>
        <v>0</v>
      </c>
      <c r="P225" s="178">
        <f>+SUMIF('Programska klasifikacija'!$N:$N,$L225,'Programska klasifikacija'!S:S)</f>
        <v>4000</v>
      </c>
      <c r="Q225" s="178">
        <f>+SUMIF('Programska klasifikacija'!$N:$N,$L225,'Programska klasifikacija'!T:T)</f>
        <v>0</v>
      </c>
      <c r="R225" s="178">
        <f>+SUMIF('Programska klasifikacija'!$N:$N,$L225,'Programska klasifikacija'!U:U)</f>
        <v>0</v>
      </c>
      <c r="S225" s="178">
        <f>+SUMIF('Programska klasifikacija'!$N:$N,$L225,'Programska klasifikacija'!V:V)</f>
        <v>0</v>
      </c>
      <c r="T225" s="178">
        <f>+SUMIF('Programska klasifikacija'!$N:$N,$L225,'Programska klasifikacija'!W:W)</f>
        <v>0</v>
      </c>
      <c r="U225" s="178"/>
      <c r="V225" s="178"/>
      <c r="W225" s="178">
        <f>+SUMIF('Programska klasifikacija'!$N:$N,$L225,'Programska klasifikacija'!Z:Z)</f>
        <v>2237</v>
      </c>
      <c r="X225" s="178">
        <f>+SUMIF('Programska klasifikacija'!$N:$N,$L225,'Programska klasifikacija'!AA:AA)</f>
        <v>4000</v>
      </c>
      <c r="Y225" s="178">
        <f>+SUMIF('Programska klasifikacija'!$N:$N,$L225,'Programska klasifikacija'!AB:AB)</f>
        <v>3700</v>
      </c>
      <c r="Z225" s="178">
        <f>+SUMIF('Programska klasifikacija'!$N:$N,$L225,'Programska klasifikacija'!AC:AC)</f>
        <v>0</v>
      </c>
      <c r="AA225" s="178">
        <f>+SUMIF('Programska klasifikacija'!$N:$N,$L225,'Programska klasifikacija'!AD:AD)</f>
        <v>0</v>
      </c>
      <c r="AB225" s="226"/>
    </row>
    <row r="226" spans="1:28" s="118" customFormat="1" ht="20.25" customHeight="1" x14ac:dyDescent="0.25">
      <c r="A226" s="187"/>
      <c r="B226" s="187"/>
      <c r="C226" s="187"/>
      <c r="D226" s="204"/>
      <c r="E226" s="204"/>
      <c r="F226" s="205"/>
      <c r="G226" s="128"/>
      <c r="H226" s="135"/>
      <c r="I226" s="135"/>
      <c r="J226" s="135"/>
      <c r="K226" s="198">
        <v>34312</v>
      </c>
      <c r="L226" s="199"/>
      <c r="M226" s="199" t="s">
        <v>260</v>
      </c>
      <c r="N226" s="201">
        <f>N227</f>
        <v>0</v>
      </c>
      <c r="O226" s="201">
        <f>O227</f>
        <v>0</v>
      </c>
      <c r="P226" s="201">
        <f>P227</f>
        <v>0</v>
      </c>
      <c r="Q226" s="201">
        <f t="shared" ref="Q226:T226" si="247">Q227</f>
        <v>0</v>
      </c>
      <c r="R226" s="201">
        <f t="shared" si="247"/>
        <v>0</v>
      </c>
      <c r="S226" s="201">
        <f t="shared" si="247"/>
        <v>0</v>
      </c>
      <c r="T226" s="201">
        <f t="shared" si="247"/>
        <v>0</v>
      </c>
      <c r="U226" s="201">
        <f t="shared" si="246"/>
        <v>0</v>
      </c>
      <c r="V226" s="201">
        <f t="shared" si="246"/>
        <v>0</v>
      </c>
      <c r="W226" s="201">
        <f t="shared" si="246"/>
        <v>0</v>
      </c>
      <c r="X226" s="201">
        <f t="shared" si="246"/>
        <v>0</v>
      </c>
      <c r="Y226" s="201">
        <f t="shared" si="246"/>
        <v>0</v>
      </c>
      <c r="Z226" s="247">
        <f t="shared" si="246"/>
        <v>0</v>
      </c>
      <c r="AA226" s="247">
        <f t="shared" si="246"/>
        <v>0</v>
      </c>
      <c r="AB226" s="226"/>
    </row>
    <row r="227" spans="1:28" s="118" customFormat="1" ht="20.25" customHeight="1" x14ac:dyDescent="0.25">
      <c r="A227" s="187"/>
      <c r="B227" s="187"/>
      <c r="C227" s="187"/>
      <c r="D227" s="204"/>
      <c r="E227" s="204"/>
      <c r="F227" s="205"/>
      <c r="G227" s="128"/>
      <c r="H227" s="135"/>
      <c r="I227" s="135"/>
      <c r="J227" s="135"/>
      <c r="K227" s="11"/>
      <c r="L227" s="175">
        <v>343120</v>
      </c>
      <c r="M227" s="177" t="s">
        <v>260</v>
      </c>
      <c r="N227" s="178">
        <f>+SUMIF('Programska klasifikacija'!$N:$N,$L227,'Programska klasifikacija'!Q:Q)</f>
        <v>0</v>
      </c>
      <c r="O227" s="178">
        <f>P227-N227</f>
        <v>0</v>
      </c>
      <c r="P227" s="178">
        <f>+SUMIF('Programska klasifikacija'!$N:$N,$L227,'Programska klasifikacija'!S:S)</f>
        <v>0</v>
      </c>
      <c r="Q227" s="178">
        <f>+SUMIF('Programska klasifikacija'!$N:$N,$L227,'Programska klasifikacija'!T:T)</f>
        <v>0</v>
      </c>
      <c r="R227" s="178">
        <f>+SUMIF('Programska klasifikacija'!$N:$N,$L227,'Programska klasifikacija'!U:U)</f>
        <v>0</v>
      </c>
      <c r="S227" s="178">
        <f>+SUMIF('Programska klasifikacija'!$N:$N,$L227,'Programska klasifikacija'!V:V)</f>
        <v>0</v>
      </c>
      <c r="T227" s="178">
        <f>+SUMIF('Programska klasifikacija'!$N:$N,$L227,'Programska klasifikacija'!W:W)</f>
        <v>0</v>
      </c>
      <c r="U227" s="178"/>
      <c r="V227" s="178"/>
      <c r="W227" s="178">
        <f>+SUMIF('Programska klasifikacija'!$N:$N,$L227,'Programska klasifikacija'!Z:Z)</f>
        <v>0</v>
      </c>
      <c r="X227" s="178">
        <f>+SUMIF('Programska klasifikacija'!$N:$N,$L227,'Programska klasifikacija'!AA:AA)</f>
        <v>0</v>
      </c>
      <c r="Y227" s="178">
        <f>+SUMIF('Programska klasifikacija'!$N:$N,$L227,'Programska klasifikacija'!AB:AB)</f>
        <v>0</v>
      </c>
      <c r="Z227" s="178">
        <f>+SUMIF('Programska klasifikacija'!$N:$N,$L227,'Programska klasifikacija'!AC:AC)</f>
        <v>0</v>
      </c>
      <c r="AA227" s="178">
        <f>+SUMIF('Programska klasifikacija'!$N:$N,$L227,'Programska klasifikacija'!AD:AD)</f>
        <v>0</v>
      </c>
      <c r="AB227" s="226"/>
    </row>
    <row r="228" spans="1:28" s="118" customFormat="1" ht="20.25" customHeight="1" x14ac:dyDescent="0.25">
      <c r="A228" s="187"/>
      <c r="B228" s="187"/>
      <c r="C228" s="187"/>
      <c r="D228" s="204"/>
      <c r="E228" s="204"/>
      <c r="F228" s="205"/>
      <c r="G228" s="128"/>
      <c r="H228" s="135"/>
      <c r="I228" s="135"/>
      <c r="J228" s="135">
        <v>3433</v>
      </c>
      <c r="K228" s="135"/>
      <c r="L228" s="136"/>
      <c r="M228" s="131" t="s">
        <v>261</v>
      </c>
      <c r="N228" s="137">
        <f t="shared" ref="N228:AA229" si="248">N229</f>
        <v>100</v>
      </c>
      <c r="O228" s="137">
        <f t="shared" si="248"/>
        <v>0</v>
      </c>
      <c r="P228" s="137">
        <f t="shared" si="248"/>
        <v>100</v>
      </c>
      <c r="Q228" s="137">
        <f t="shared" si="248"/>
        <v>0</v>
      </c>
      <c r="R228" s="137">
        <f t="shared" si="248"/>
        <v>0</v>
      </c>
      <c r="S228" s="137">
        <f t="shared" si="248"/>
        <v>0</v>
      </c>
      <c r="T228" s="137">
        <f t="shared" si="248"/>
        <v>0</v>
      </c>
      <c r="U228" s="137">
        <f t="shared" si="248"/>
        <v>0</v>
      </c>
      <c r="V228" s="137">
        <f t="shared" si="248"/>
        <v>0</v>
      </c>
      <c r="W228" s="137">
        <f t="shared" si="248"/>
        <v>0</v>
      </c>
      <c r="X228" s="137">
        <f t="shared" si="248"/>
        <v>100</v>
      </c>
      <c r="Y228" s="137">
        <f t="shared" si="248"/>
        <v>100</v>
      </c>
      <c r="Z228" s="246">
        <f t="shared" si="248"/>
        <v>0</v>
      </c>
      <c r="AA228" s="246">
        <f t="shared" si="248"/>
        <v>0</v>
      </c>
      <c r="AB228" s="226"/>
    </row>
    <row r="229" spans="1:28" s="118" customFormat="1" ht="20.25" customHeight="1" x14ac:dyDescent="0.25">
      <c r="A229" s="187"/>
      <c r="B229" s="187"/>
      <c r="C229" s="187"/>
      <c r="D229" s="204"/>
      <c r="E229" s="204"/>
      <c r="F229" s="205"/>
      <c r="G229" s="128"/>
      <c r="H229" s="135"/>
      <c r="I229" s="135"/>
      <c r="J229" s="135"/>
      <c r="K229" s="198">
        <v>34333</v>
      </c>
      <c r="L229" s="199"/>
      <c r="M229" s="199" t="s">
        <v>261</v>
      </c>
      <c r="N229" s="201">
        <f>N230</f>
        <v>100</v>
      </c>
      <c r="O229" s="201">
        <f>O230</f>
        <v>0</v>
      </c>
      <c r="P229" s="201">
        <f>P230</f>
        <v>100</v>
      </c>
      <c r="Q229" s="201">
        <f t="shared" si="248"/>
        <v>0</v>
      </c>
      <c r="R229" s="201">
        <f t="shared" si="248"/>
        <v>0</v>
      </c>
      <c r="S229" s="201">
        <f t="shared" si="248"/>
        <v>0</v>
      </c>
      <c r="T229" s="201">
        <f t="shared" si="248"/>
        <v>0</v>
      </c>
      <c r="U229" s="201">
        <f t="shared" ref="U229:V229" si="249">U230</f>
        <v>0</v>
      </c>
      <c r="V229" s="201">
        <f t="shared" si="249"/>
        <v>0</v>
      </c>
      <c r="W229" s="201">
        <f t="shared" si="248"/>
        <v>0</v>
      </c>
      <c r="X229" s="201">
        <f t="shared" si="248"/>
        <v>100</v>
      </c>
      <c r="Y229" s="201">
        <f t="shared" si="248"/>
        <v>100</v>
      </c>
      <c r="Z229" s="247">
        <f t="shared" si="248"/>
        <v>0</v>
      </c>
      <c r="AA229" s="247">
        <f t="shared" si="248"/>
        <v>0</v>
      </c>
      <c r="AB229" s="226"/>
    </row>
    <row r="230" spans="1:28" s="118" customFormat="1" ht="20.25" customHeight="1" x14ac:dyDescent="0.25">
      <c r="A230" s="187"/>
      <c r="B230" s="187"/>
      <c r="C230" s="187"/>
      <c r="D230" s="204"/>
      <c r="E230" s="204"/>
      <c r="F230" s="205"/>
      <c r="G230" s="128"/>
      <c r="H230" s="135"/>
      <c r="I230" s="135"/>
      <c r="J230" s="135"/>
      <c r="K230" s="11"/>
      <c r="L230" s="175">
        <v>343330</v>
      </c>
      <c r="M230" s="177" t="s">
        <v>261</v>
      </c>
      <c r="N230" s="178">
        <f>+SUMIF('Programska klasifikacija'!$N:$N,$L230,'Programska klasifikacija'!Q:Q)</f>
        <v>100</v>
      </c>
      <c r="O230" s="178">
        <f>P230-N230</f>
        <v>0</v>
      </c>
      <c r="P230" s="178">
        <f>+SUMIF('Programska klasifikacija'!$N:$N,$L230,'Programska klasifikacija'!S:S)</f>
        <v>100</v>
      </c>
      <c r="Q230" s="178">
        <f>+SUMIF('Programska klasifikacija'!$N:$N,$L230,'Programska klasifikacija'!T:T)</f>
        <v>0</v>
      </c>
      <c r="R230" s="178">
        <f>+SUMIF('Programska klasifikacija'!$N:$N,$L230,'Programska klasifikacija'!U:U)</f>
        <v>0</v>
      </c>
      <c r="S230" s="178">
        <f>+SUMIF('Programska klasifikacija'!$N:$N,$L230,'Programska klasifikacija'!V:V)</f>
        <v>0</v>
      </c>
      <c r="T230" s="178">
        <f>+SUMIF('Programska klasifikacija'!$N:$N,$L230,'Programska klasifikacija'!W:W)</f>
        <v>0</v>
      </c>
      <c r="U230" s="178"/>
      <c r="V230" s="178"/>
      <c r="W230" s="178">
        <f>+SUMIF('Programska klasifikacija'!$N:$N,$L230,'Programska klasifikacija'!Z:Z)</f>
        <v>0</v>
      </c>
      <c r="X230" s="178">
        <f>+SUMIF('Programska klasifikacija'!$N:$N,$L230,'Programska klasifikacija'!AA:AA)</f>
        <v>100</v>
      </c>
      <c r="Y230" s="178">
        <f>+SUMIF('Programska klasifikacija'!$N:$N,$L230,'Programska klasifikacija'!AB:AB)</f>
        <v>100</v>
      </c>
      <c r="Z230" s="178">
        <f>+SUMIF('Programska klasifikacija'!$N:$N,$L230,'Programska klasifikacija'!AC:AC)</f>
        <v>0</v>
      </c>
      <c r="AA230" s="178">
        <f>+SUMIF('Programska klasifikacija'!$N:$N,$L230,'Programska klasifikacija'!AD:AD)</f>
        <v>0</v>
      </c>
      <c r="AB230" s="226"/>
    </row>
    <row r="231" spans="1:28" s="191" customFormat="1" ht="20.25" hidden="1" customHeight="1" x14ac:dyDescent="0.25">
      <c r="A231" s="187"/>
      <c r="B231" s="202"/>
      <c r="C231" s="202"/>
      <c r="D231" s="204"/>
      <c r="E231" s="204"/>
      <c r="F231" s="205"/>
      <c r="G231" s="125"/>
      <c r="H231" s="125">
        <v>36</v>
      </c>
      <c r="I231" s="125"/>
      <c r="J231" s="125"/>
      <c r="K231" s="125"/>
      <c r="L231" s="125"/>
      <c r="M231" s="189" t="s">
        <v>380</v>
      </c>
      <c r="N231" s="190">
        <f t="shared" ref="N231:AA233" si="250">N232</f>
        <v>0</v>
      </c>
      <c r="O231" s="190">
        <f t="shared" si="250"/>
        <v>0</v>
      </c>
      <c r="P231" s="190">
        <f t="shared" si="250"/>
        <v>0</v>
      </c>
      <c r="Q231" s="190">
        <f t="shared" si="250"/>
        <v>0</v>
      </c>
      <c r="R231" s="190">
        <f t="shared" si="250"/>
        <v>0</v>
      </c>
      <c r="S231" s="190">
        <f t="shared" si="250"/>
        <v>0</v>
      </c>
      <c r="T231" s="190">
        <f t="shared" si="250"/>
        <v>0</v>
      </c>
      <c r="U231" s="190">
        <f t="shared" si="250"/>
        <v>0</v>
      </c>
      <c r="V231" s="190">
        <f t="shared" si="250"/>
        <v>0</v>
      </c>
      <c r="W231" s="190">
        <f t="shared" si="250"/>
        <v>0</v>
      </c>
      <c r="X231" s="190">
        <f t="shared" si="250"/>
        <v>0</v>
      </c>
      <c r="Y231" s="190">
        <f t="shared" si="250"/>
        <v>0</v>
      </c>
      <c r="Z231" s="244">
        <f t="shared" si="250"/>
        <v>0</v>
      </c>
      <c r="AA231" s="244">
        <f t="shared" si="250"/>
        <v>0</v>
      </c>
      <c r="AB231" s="226"/>
    </row>
    <row r="232" spans="1:28" s="218" customFormat="1" ht="20.25" hidden="1" customHeight="1" x14ac:dyDescent="0.25">
      <c r="A232" s="192"/>
      <c r="B232" s="192"/>
      <c r="C232" s="192"/>
      <c r="D232" s="211"/>
      <c r="E232" s="211"/>
      <c r="F232" s="212"/>
      <c r="G232" s="213"/>
      <c r="H232" s="214"/>
      <c r="I232" s="214">
        <v>369</v>
      </c>
      <c r="J232" s="214"/>
      <c r="K232" s="214"/>
      <c r="L232" s="215"/>
      <c r="M232" s="216" t="s">
        <v>381</v>
      </c>
      <c r="N232" s="217">
        <f t="shared" si="250"/>
        <v>0</v>
      </c>
      <c r="O232" s="217">
        <f t="shared" si="250"/>
        <v>0</v>
      </c>
      <c r="P232" s="217">
        <f t="shared" si="250"/>
        <v>0</v>
      </c>
      <c r="Q232" s="217">
        <f t="shared" si="250"/>
        <v>0</v>
      </c>
      <c r="R232" s="217">
        <f t="shared" si="250"/>
        <v>0</v>
      </c>
      <c r="S232" s="217">
        <f t="shared" si="250"/>
        <v>0</v>
      </c>
      <c r="T232" s="217">
        <f t="shared" si="250"/>
        <v>0</v>
      </c>
      <c r="U232" s="217">
        <f t="shared" si="250"/>
        <v>0</v>
      </c>
      <c r="V232" s="217">
        <f t="shared" si="250"/>
        <v>0</v>
      </c>
      <c r="W232" s="217">
        <f t="shared" si="250"/>
        <v>0</v>
      </c>
      <c r="X232" s="217">
        <f t="shared" si="250"/>
        <v>0</v>
      </c>
      <c r="Y232" s="217">
        <f t="shared" si="250"/>
        <v>0</v>
      </c>
      <c r="Z232" s="245">
        <f t="shared" si="250"/>
        <v>0</v>
      </c>
      <c r="AA232" s="245">
        <f t="shared" si="250"/>
        <v>0</v>
      </c>
      <c r="AB232" s="226"/>
    </row>
    <row r="233" spans="1:28" s="118" customFormat="1" ht="20.25" hidden="1" customHeight="1" x14ac:dyDescent="0.25">
      <c r="A233" s="187"/>
      <c r="B233" s="187"/>
      <c r="C233" s="187"/>
      <c r="D233" s="204"/>
      <c r="E233" s="204"/>
      <c r="F233" s="205"/>
      <c r="G233" s="128"/>
      <c r="H233" s="135"/>
      <c r="I233" s="135"/>
      <c r="J233" s="135">
        <v>3691</v>
      </c>
      <c r="K233" s="135"/>
      <c r="L233" s="136"/>
      <c r="M233" s="131" t="s">
        <v>382</v>
      </c>
      <c r="N233" s="137">
        <f t="shared" si="250"/>
        <v>0</v>
      </c>
      <c r="O233" s="137">
        <f t="shared" si="250"/>
        <v>0</v>
      </c>
      <c r="P233" s="137">
        <f t="shared" si="250"/>
        <v>0</v>
      </c>
      <c r="Q233" s="137">
        <f t="shared" si="250"/>
        <v>0</v>
      </c>
      <c r="R233" s="137">
        <f t="shared" si="250"/>
        <v>0</v>
      </c>
      <c r="S233" s="137">
        <f t="shared" si="250"/>
        <v>0</v>
      </c>
      <c r="T233" s="137">
        <f t="shared" si="250"/>
        <v>0</v>
      </c>
      <c r="U233" s="137">
        <f t="shared" si="250"/>
        <v>0</v>
      </c>
      <c r="V233" s="137">
        <f t="shared" si="250"/>
        <v>0</v>
      </c>
      <c r="W233" s="137">
        <f t="shared" si="250"/>
        <v>0</v>
      </c>
      <c r="X233" s="137">
        <f t="shared" si="250"/>
        <v>0</v>
      </c>
      <c r="Y233" s="137">
        <f t="shared" si="250"/>
        <v>0</v>
      </c>
      <c r="Z233" s="246">
        <f t="shared" si="250"/>
        <v>0</v>
      </c>
      <c r="AA233" s="246">
        <f t="shared" si="250"/>
        <v>0</v>
      </c>
      <c r="AB233" s="226"/>
    </row>
    <row r="234" spans="1:28" s="118" customFormat="1" ht="20.25" hidden="1" customHeight="1" x14ac:dyDescent="0.25">
      <c r="A234" s="187"/>
      <c r="B234" s="187"/>
      <c r="C234" s="187"/>
      <c r="D234" s="204"/>
      <c r="E234" s="204"/>
      <c r="F234" s="205"/>
      <c r="G234" s="128"/>
      <c r="H234" s="135"/>
      <c r="I234" s="135"/>
      <c r="J234" s="135"/>
      <c r="K234" s="198">
        <v>36911</v>
      </c>
      <c r="L234" s="199"/>
      <c r="M234" s="199" t="s">
        <v>382</v>
      </c>
      <c r="N234" s="201">
        <f t="shared" ref="N234:V234" si="251">N235+N236</f>
        <v>0</v>
      </c>
      <c r="O234" s="201">
        <f t="shared" si="251"/>
        <v>0</v>
      </c>
      <c r="P234" s="201">
        <f t="shared" ref="P234:T234" si="252">P235+P236</f>
        <v>0</v>
      </c>
      <c r="Q234" s="201">
        <f t="shared" si="252"/>
        <v>0</v>
      </c>
      <c r="R234" s="201">
        <f t="shared" si="252"/>
        <v>0</v>
      </c>
      <c r="S234" s="201">
        <f t="shared" si="252"/>
        <v>0</v>
      </c>
      <c r="T234" s="201">
        <f t="shared" si="252"/>
        <v>0</v>
      </c>
      <c r="U234" s="201">
        <f t="shared" si="251"/>
        <v>0</v>
      </c>
      <c r="V234" s="201">
        <f t="shared" si="251"/>
        <v>0</v>
      </c>
      <c r="W234" s="201">
        <f t="shared" ref="W234" si="253">W235+W236</f>
        <v>0</v>
      </c>
      <c r="X234" s="201">
        <f t="shared" ref="X234:AA234" si="254">X235+X236</f>
        <v>0</v>
      </c>
      <c r="Y234" s="201">
        <f t="shared" si="254"/>
        <v>0</v>
      </c>
      <c r="Z234" s="247">
        <f t="shared" si="254"/>
        <v>0</v>
      </c>
      <c r="AA234" s="247">
        <f t="shared" si="254"/>
        <v>0</v>
      </c>
      <c r="AB234" s="226"/>
    </row>
    <row r="235" spans="1:28" s="118" customFormat="1" ht="20.25" hidden="1" customHeight="1" x14ac:dyDescent="0.25">
      <c r="A235" s="187"/>
      <c r="B235" s="187"/>
      <c r="C235" s="187"/>
      <c r="D235" s="204"/>
      <c r="E235" s="204"/>
      <c r="F235" s="205"/>
      <c r="G235" s="128"/>
      <c r="H235" s="135"/>
      <c r="I235" s="135"/>
      <c r="J235" s="135"/>
      <c r="K235" s="11"/>
      <c r="L235" s="175" t="s">
        <v>383</v>
      </c>
      <c r="M235" s="177" t="s">
        <v>384</v>
      </c>
      <c r="N235" s="178">
        <f>+SUMIF('Programska klasifikacija'!$N:$N,$L235,'Programska klasifikacija'!Q:Q)</f>
        <v>0</v>
      </c>
      <c r="O235" s="178">
        <f>P235-N235</f>
        <v>0</v>
      </c>
      <c r="P235" s="178">
        <f>+SUMIF('Programska klasifikacija'!$N:$N,$L235,'Programska klasifikacija'!S:S)</f>
        <v>0</v>
      </c>
      <c r="Q235" s="178">
        <f>+SUMIF('Programska klasifikacija'!$N:$N,$L235,'Programska klasifikacija'!T:T)</f>
        <v>0</v>
      </c>
      <c r="R235" s="178">
        <f>+SUMIF('Programska klasifikacija'!$N:$N,$L235,'Programska klasifikacija'!U:U)</f>
        <v>0</v>
      </c>
      <c r="S235" s="178">
        <f>+SUMIF('Programska klasifikacija'!$N:$N,$L235,'Programska klasifikacija'!V:V)</f>
        <v>0</v>
      </c>
      <c r="T235" s="178">
        <f>+SUMIF('Programska klasifikacija'!$N:$N,$L235,'Programska klasifikacija'!W:W)</f>
        <v>0</v>
      </c>
      <c r="U235" s="178"/>
      <c r="V235" s="178"/>
      <c r="W235" s="178">
        <f>+SUMIF('Programska klasifikacija'!$N:$N,$L235,'Programska klasifikacija'!Z:Z)</f>
        <v>0</v>
      </c>
      <c r="X235" s="178">
        <f>+SUMIF('Programska klasifikacija'!$N:$N,$L235,'Programska klasifikacija'!AA:AA)</f>
        <v>0</v>
      </c>
      <c r="Y235" s="178">
        <f>+SUMIF('Programska klasifikacija'!$N:$N,$L235,'Programska klasifikacija'!AB:AB)</f>
        <v>0</v>
      </c>
      <c r="Z235" s="178">
        <f>+SUMIF('Programska klasifikacija'!$N:$N,$L235,'Programska klasifikacija'!AC:AC)</f>
        <v>0</v>
      </c>
      <c r="AA235" s="178">
        <f>+SUMIF('Programska klasifikacija'!$N:$N,$L235,'Programska klasifikacija'!AD:AD)</f>
        <v>0</v>
      </c>
      <c r="AB235" s="226"/>
    </row>
    <row r="236" spans="1:28" s="118" customFormat="1" ht="20.25" hidden="1" customHeight="1" x14ac:dyDescent="0.25">
      <c r="A236" s="187"/>
      <c r="B236" s="187"/>
      <c r="C236" s="187"/>
      <c r="D236" s="204"/>
      <c r="E236" s="204"/>
      <c r="F236" s="205"/>
      <c r="G236" s="128"/>
      <c r="H236" s="135"/>
      <c r="I236" s="135"/>
      <c r="J236" s="135"/>
      <c r="K236" s="11"/>
      <c r="L236" s="175" t="s">
        <v>385</v>
      </c>
      <c r="M236" s="177" t="s">
        <v>386</v>
      </c>
      <c r="N236" s="178">
        <f>+SUMIF('Programska klasifikacija'!$N:$N,$L236,'Programska klasifikacija'!Q:Q)</f>
        <v>0</v>
      </c>
      <c r="O236" s="178">
        <f>P236-N236</f>
        <v>0</v>
      </c>
      <c r="P236" s="178">
        <f>+SUMIF('Programska klasifikacija'!$N:$N,$L236,'Programska klasifikacija'!S:S)</f>
        <v>0</v>
      </c>
      <c r="Q236" s="178">
        <f>+SUMIF('Programska klasifikacija'!$N:$N,$L236,'Programska klasifikacija'!T:T)</f>
        <v>0</v>
      </c>
      <c r="R236" s="178">
        <f>+SUMIF('Programska klasifikacija'!$N:$N,$L236,'Programska klasifikacija'!U:U)</f>
        <v>0</v>
      </c>
      <c r="S236" s="178">
        <f>+SUMIF('Programska klasifikacija'!$N:$N,$L236,'Programska klasifikacija'!V:V)</f>
        <v>0</v>
      </c>
      <c r="T236" s="178">
        <f>+SUMIF('Programska klasifikacija'!$N:$N,$L236,'Programska klasifikacija'!W:W)</f>
        <v>0</v>
      </c>
      <c r="U236" s="178"/>
      <c r="V236" s="178"/>
      <c r="W236" s="178">
        <f>+SUMIF('Programska klasifikacija'!$N:$N,$L236,'Programska klasifikacija'!Z:Z)</f>
        <v>0</v>
      </c>
      <c r="X236" s="178">
        <f>+SUMIF('Programska klasifikacija'!$N:$N,$L236,'Programska klasifikacija'!AA:AA)</f>
        <v>0</v>
      </c>
      <c r="Y236" s="178">
        <f>+SUMIF('Programska klasifikacija'!$N:$N,$L236,'Programska klasifikacija'!AB:AB)</f>
        <v>0</v>
      </c>
      <c r="Z236" s="178">
        <f>+SUMIF('Programska klasifikacija'!$N:$N,$L236,'Programska klasifikacija'!AC:AC)</f>
        <v>0</v>
      </c>
      <c r="AA236" s="178">
        <f>+SUMIF('Programska klasifikacija'!$N:$N,$L236,'Programska klasifikacija'!AD:AD)</f>
        <v>0</v>
      </c>
      <c r="AB236" s="226"/>
    </row>
    <row r="237" spans="1:28" s="191" customFormat="1" ht="20.25" hidden="1" customHeight="1" x14ac:dyDescent="0.25">
      <c r="A237" s="187"/>
      <c r="B237" s="202"/>
      <c r="C237" s="202"/>
      <c r="D237" s="204"/>
      <c r="E237" s="204"/>
      <c r="F237" s="205"/>
      <c r="G237" s="125"/>
      <c r="H237" s="125">
        <v>37</v>
      </c>
      <c r="I237" s="125"/>
      <c r="J237" s="125"/>
      <c r="K237" s="125"/>
      <c r="L237" s="125"/>
      <c r="M237" s="189" t="s">
        <v>9</v>
      </c>
      <c r="N237" s="190">
        <f t="shared" ref="N237:AA240" si="255">N238</f>
        <v>0</v>
      </c>
      <c r="O237" s="190">
        <f t="shared" si="255"/>
        <v>0</v>
      </c>
      <c r="P237" s="190">
        <f t="shared" si="255"/>
        <v>0</v>
      </c>
      <c r="Q237" s="190">
        <f t="shared" si="255"/>
        <v>0</v>
      </c>
      <c r="R237" s="190">
        <f t="shared" si="255"/>
        <v>0</v>
      </c>
      <c r="S237" s="190">
        <f t="shared" si="255"/>
        <v>0</v>
      </c>
      <c r="T237" s="190">
        <f t="shared" si="255"/>
        <v>0</v>
      </c>
      <c r="U237" s="190">
        <f t="shared" si="255"/>
        <v>0</v>
      </c>
      <c r="V237" s="190">
        <f t="shared" si="255"/>
        <v>0</v>
      </c>
      <c r="W237" s="190">
        <f t="shared" si="255"/>
        <v>0</v>
      </c>
      <c r="X237" s="190">
        <f t="shared" si="255"/>
        <v>0</v>
      </c>
      <c r="Y237" s="190">
        <f t="shared" si="255"/>
        <v>0</v>
      </c>
      <c r="Z237" s="244">
        <f t="shared" si="255"/>
        <v>0</v>
      </c>
      <c r="AA237" s="244">
        <f t="shared" si="255"/>
        <v>0</v>
      </c>
      <c r="AB237" s="226"/>
    </row>
    <row r="238" spans="1:28" s="218" customFormat="1" ht="20.25" hidden="1" customHeight="1" x14ac:dyDescent="0.25">
      <c r="A238" s="192"/>
      <c r="B238" s="192"/>
      <c r="C238" s="192"/>
      <c r="D238" s="211"/>
      <c r="E238" s="211"/>
      <c r="F238" s="212"/>
      <c r="G238" s="213"/>
      <c r="H238" s="214"/>
      <c r="I238" s="214">
        <v>372</v>
      </c>
      <c r="J238" s="214"/>
      <c r="K238" s="214"/>
      <c r="L238" s="215"/>
      <c r="M238" s="216" t="s">
        <v>262</v>
      </c>
      <c r="N238" s="217">
        <f t="shared" si="255"/>
        <v>0</v>
      </c>
      <c r="O238" s="217">
        <f t="shared" si="255"/>
        <v>0</v>
      </c>
      <c r="P238" s="217">
        <f t="shared" si="255"/>
        <v>0</v>
      </c>
      <c r="Q238" s="217">
        <f t="shared" si="255"/>
        <v>0</v>
      </c>
      <c r="R238" s="217">
        <f t="shared" si="255"/>
        <v>0</v>
      </c>
      <c r="S238" s="217">
        <f t="shared" si="255"/>
        <v>0</v>
      </c>
      <c r="T238" s="217">
        <f t="shared" si="255"/>
        <v>0</v>
      </c>
      <c r="U238" s="217">
        <f t="shared" si="255"/>
        <v>0</v>
      </c>
      <c r="V238" s="217">
        <f t="shared" si="255"/>
        <v>0</v>
      </c>
      <c r="W238" s="217">
        <f t="shared" si="255"/>
        <v>0</v>
      </c>
      <c r="X238" s="217">
        <f t="shared" si="255"/>
        <v>0</v>
      </c>
      <c r="Y238" s="217">
        <f t="shared" si="255"/>
        <v>0</v>
      </c>
      <c r="Z238" s="245">
        <f t="shared" si="255"/>
        <v>0</v>
      </c>
      <c r="AA238" s="245">
        <f t="shared" si="255"/>
        <v>0</v>
      </c>
      <c r="AB238" s="226"/>
    </row>
    <row r="239" spans="1:28" s="118" customFormat="1" ht="20.25" hidden="1" customHeight="1" x14ac:dyDescent="0.25">
      <c r="A239" s="187"/>
      <c r="B239" s="187"/>
      <c r="C239" s="187"/>
      <c r="D239" s="204"/>
      <c r="E239" s="204"/>
      <c r="F239" s="205"/>
      <c r="G239" s="128"/>
      <c r="H239" s="135"/>
      <c r="I239" s="135"/>
      <c r="J239" s="135">
        <v>3721</v>
      </c>
      <c r="K239" s="135"/>
      <c r="L239" s="136"/>
      <c r="M239" s="131" t="s">
        <v>263</v>
      </c>
      <c r="N239" s="137">
        <f t="shared" si="255"/>
        <v>0</v>
      </c>
      <c r="O239" s="137">
        <f t="shared" si="255"/>
        <v>0</v>
      </c>
      <c r="P239" s="137">
        <f t="shared" si="255"/>
        <v>0</v>
      </c>
      <c r="Q239" s="137">
        <f t="shared" si="255"/>
        <v>0</v>
      </c>
      <c r="R239" s="137">
        <f t="shared" si="255"/>
        <v>0</v>
      </c>
      <c r="S239" s="137">
        <f t="shared" si="255"/>
        <v>0</v>
      </c>
      <c r="T239" s="137">
        <f t="shared" si="255"/>
        <v>0</v>
      </c>
      <c r="U239" s="137">
        <f t="shared" si="255"/>
        <v>0</v>
      </c>
      <c r="V239" s="137">
        <f t="shared" si="255"/>
        <v>0</v>
      </c>
      <c r="W239" s="137">
        <f t="shared" si="255"/>
        <v>0</v>
      </c>
      <c r="X239" s="137">
        <f t="shared" si="255"/>
        <v>0</v>
      </c>
      <c r="Y239" s="137">
        <f t="shared" si="255"/>
        <v>0</v>
      </c>
      <c r="Z239" s="246">
        <f t="shared" si="255"/>
        <v>0</v>
      </c>
      <c r="AA239" s="246">
        <f t="shared" si="255"/>
        <v>0</v>
      </c>
      <c r="AB239" s="226"/>
    </row>
    <row r="240" spans="1:28" s="118" customFormat="1" ht="20.25" hidden="1" customHeight="1" x14ac:dyDescent="0.25">
      <c r="A240" s="187"/>
      <c r="B240" s="187"/>
      <c r="C240" s="187"/>
      <c r="D240" s="204"/>
      <c r="E240" s="204"/>
      <c r="F240" s="205"/>
      <c r="G240" s="128"/>
      <c r="H240" s="135"/>
      <c r="I240" s="135"/>
      <c r="J240" s="135"/>
      <c r="K240" s="198">
        <v>37215</v>
      </c>
      <c r="L240" s="199"/>
      <c r="M240" s="199" t="s">
        <v>264</v>
      </c>
      <c r="N240" s="201">
        <f t="shared" si="255"/>
        <v>0</v>
      </c>
      <c r="O240" s="201">
        <f t="shared" si="255"/>
        <v>0</v>
      </c>
      <c r="P240" s="201">
        <f t="shared" si="255"/>
        <v>0</v>
      </c>
      <c r="Q240" s="201">
        <f t="shared" si="255"/>
        <v>0</v>
      </c>
      <c r="R240" s="201">
        <f t="shared" si="255"/>
        <v>0</v>
      </c>
      <c r="S240" s="201">
        <f t="shared" si="255"/>
        <v>0</v>
      </c>
      <c r="T240" s="201">
        <f t="shared" si="255"/>
        <v>0</v>
      </c>
      <c r="U240" s="201">
        <f t="shared" si="255"/>
        <v>0</v>
      </c>
      <c r="V240" s="201">
        <f t="shared" si="255"/>
        <v>0</v>
      </c>
      <c r="W240" s="201">
        <f t="shared" si="255"/>
        <v>0</v>
      </c>
      <c r="X240" s="201">
        <f t="shared" si="255"/>
        <v>0</v>
      </c>
      <c r="Y240" s="201">
        <f t="shared" si="255"/>
        <v>0</v>
      </c>
      <c r="Z240" s="247">
        <f t="shared" si="255"/>
        <v>0</v>
      </c>
      <c r="AA240" s="247">
        <f t="shared" si="255"/>
        <v>0</v>
      </c>
      <c r="AB240" s="226"/>
    </row>
    <row r="241" spans="1:28" s="118" customFormat="1" ht="20.25" hidden="1" customHeight="1" x14ac:dyDescent="0.25">
      <c r="A241" s="187"/>
      <c r="B241" s="187"/>
      <c r="C241" s="187"/>
      <c r="D241" s="204"/>
      <c r="E241" s="204"/>
      <c r="F241" s="205"/>
      <c r="G241" s="128"/>
      <c r="H241" s="135"/>
      <c r="I241" s="135"/>
      <c r="J241" s="135"/>
      <c r="K241" s="11"/>
      <c r="L241" s="175">
        <v>372150</v>
      </c>
      <c r="M241" s="177" t="s">
        <v>264</v>
      </c>
      <c r="N241" s="178">
        <f>+SUMIF('Programska klasifikacija'!$N:$N,$L241,'Programska klasifikacija'!Q:Q)</f>
        <v>0</v>
      </c>
      <c r="O241" s="178">
        <f>P241-N241</f>
        <v>0</v>
      </c>
      <c r="P241" s="178">
        <f>+SUMIF('Programska klasifikacija'!$N:$N,$L241,'Programska klasifikacija'!S:S)</f>
        <v>0</v>
      </c>
      <c r="Q241" s="178">
        <f>+SUMIF('Programska klasifikacija'!$N:$N,$L241,'Programska klasifikacija'!T:T)</f>
        <v>0</v>
      </c>
      <c r="R241" s="178">
        <f>+SUMIF('Programska klasifikacija'!$N:$N,$L241,'Programska klasifikacija'!U:U)</f>
        <v>0</v>
      </c>
      <c r="S241" s="178">
        <f>+SUMIF('Programska klasifikacija'!$N:$N,$L241,'Programska klasifikacija'!V:V)</f>
        <v>0</v>
      </c>
      <c r="T241" s="178">
        <f>+SUMIF('Programska klasifikacija'!$N:$N,$L241,'Programska klasifikacija'!W:W)</f>
        <v>0</v>
      </c>
      <c r="U241" s="178"/>
      <c r="V241" s="178"/>
      <c r="W241" s="178">
        <f>+SUMIF('Programska klasifikacija'!$N:$N,$L241,'Programska klasifikacija'!Z:Z)</f>
        <v>0</v>
      </c>
      <c r="X241" s="178">
        <f>+SUMIF('Programska klasifikacija'!$N:$N,$L241,'Programska klasifikacija'!AA:AA)</f>
        <v>0</v>
      </c>
      <c r="Y241" s="178">
        <f>+SUMIF('Programska klasifikacija'!$N:$N,$L241,'Programska klasifikacija'!AB:AB)</f>
        <v>0</v>
      </c>
      <c r="Z241" s="178">
        <f>+SUMIF('Programska klasifikacija'!$N:$N,$L241,'Programska klasifikacija'!AC:AC)</f>
        <v>0</v>
      </c>
      <c r="AA241" s="178">
        <f>+SUMIF('Programska klasifikacija'!$N:$N,$L241,'Programska klasifikacija'!AD:AD)</f>
        <v>0</v>
      </c>
      <c r="AB241" s="226"/>
    </row>
    <row r="242" spans="1:28" s="118" customFormat="1" ht="20.25" customHeight="1" x14ac:dyDescent="0.2">
      <c r="A242" s="187"/>
      <c r="B242" s="187"/>
      <c r="C242" s="187"/>
      <c r="D242" s="204"/>
      <c r="E242" s="204"/>
      <c r="F242" s="205"/>
      <c r="G242" s="207"/>
      <c r="H242" s="207"/>
      <c r="I242" s="172"/>
      <c r="J242" s="172"/>
      <c r="K242" s="172"/>
      <c r="L242" s="172"/>
      <c r="M242" s="208" t="s">
        <v>5</v>
      </c>
      <c r="N242" s="206"/>
      <c r="O242" s="206"/>
      <c r="P242" s="206"/>
      <c r="Q242" s="206"/>
      <c r="R242" s="206"/>
      <c r="S242" s="206"/>
      <c r="T242" s="206"/>
      <c r="U242" s="206"/>
      <c r="V242" s="206"/>
      <c r="W242" s="206"/>
      <c r="X242" s="206"/>
      <c r="Y242" s="206"/>
      <c r="Z242" s="255"/>
      <c r="AA242" s="255"/>
      <c r="AB242" s="226"/>
    </row>
    <row r="243" spans="1:28" s="123" customFormat="1" ht="20.25" customHeight="1" x14ac:dyDescent="0.25">
      <c r="A243" s="187"/>
      <c r="B243" s="202"/>
      <c r="C243" s="202"/>
      <c r="D243" s="204"/>
      <c r="E243" s="204"/>
      <c r="F243" s="205"/>
      <c r="G243" s="124">
        <v>4</v>
      </c>
      <c r="H243" s="124"/>
      <c r="I243" s="124"/>
      <c r="J243" s="124"/>
      <c r="K243" s="124"/>
      <c r="L243" s="124"/>
      <c r="M243" s="126" t="s">
        <v>2</v>
      </c>
      <c r="N243" s="127">
        <f>N244+N249+N276</f>
        <v>925718</v>
      </c>
      <c r="O243" s="127">
        <f>O244+O249+O276</f>
        <v>0</v>
      </c>
      <c r="P243" s="127">
        <f>P244+P249+P276</f>
        <v>925718</v>
      </c>
      <c r="Q243" s="127">
        <f t="shared" ref="Q243:T243" si="256">Q244+Q249+Q276</f>
        <v>0</v>
      </c>
      <c r="R243" s="127">
        <f t="shared" si="256"/>
        <v>0</v>
      </c>
      <c r="S243" s="127">
        <f t="shared" si="256"/>
        <v>0</v>
      </c>
      <c r="T243" s="127">
        <f t="shared" si="256"/>
        <v>0</v>
      </c>
      <c r="U243" s="127">
        <f t="shared" ref="U243:V243" si="257">U244</f>
        <v>0</v>
      </c>
      <c r="V243" s="127">
        <f t="shared" si="257"/>
        <v>0</v>
      </c>
      <c r="W243" s="127">
        <f t="shared" ref="W243" si="258">W244+W249+W276</f>
        <v>193016</v>
      </c>
      <c r="X243" s="127">
        <f t="shared" ref="X243:AA243" si="259">X244+X249+X276</f>
        <v>1030107</v>
      </c>
      <c r="Y243" s="127">
        <f t="shared" si="259"/>
        <v>1321281</v>
      </c>
      <c r="Z243" s="243">
        <f t="shared" si="259"/>
        <v>0</v>
      </c>
      <c r="AA243" s="243">
        <f t="shared" si="259"/>
        <v>0</v>
      </c>
      <c r="AB243" s="226"/>
    </row>
    <row r="244" spans="1:28" s="191" customFormat="1" ht="20.25" customHeight="1" x14ac:dyDescent="0.25">
      <c r="A244" s="187"/>
      <c r="B244" s="202"/>
      <c r="C244" s="202"/>
      <c r="D244" s="204"/>
      <c r="E244" s="204"/>
      <c r="F244" s="205"/>
      <c r="G244" s="125"/>
      <c r="H244" s="125">
        <v>41</v>
      </c>
      <c r="I244" s="125"/>
      <c r="J244" s="125"/>
      <c r="K244" s="125"/>
      <c r="L244" s="125"/>
      <c r="M244" s="189" t="s">
        <v>11</v>
      </c>
      <c r="N244" s="190">
        <f t="shared" ref="N244:AA247" si="260">N245</f>
        <v>4000</v>
      </c>
      <c r="O244" s="190">
        <f t="shared" si="260"/>
        <v>0</v>
      </c>
      <c r="P244" s="190">
        <f t="shared" si="260"/>
        <v>4000</v>
      </c>
      <c r="Q244" s="190">
        <f t="shared" si="260"/>
        <v>0</v>
      </c>
      <c r="R244" s="190">
        <f t="shared" si="260"/>
        <v>0</v>
      </c>
      <c r="S244" s="190">
        <f t="shared" si="260"/>
        <v>0</v>
      </c>
      <c r="T244" s="190">
        <f t="shared" si="260"/>
        <v>0</v>
      </c>
      <c r="U244" s="190">
        <f t="shared" si="260"/>
        <v>0</v>
      </c>
      <c r="V244" s="190">
        <f t="shared" si="260"/>
        <v>0</v>
      </c>
      <c r="W244" s="190">
        <f t="shared" si="260"/>
        <v>462</v>
      </c>
      <c r="X244" s="190">
        <f t="shared" si="260"/>
        <v>4000</v>
      </c>
      <c r="Y244" s="190">
        <f t="shared" si="260"/>
        <v>3300</v>
      </c>
      <c r="Z244" s="244">
        <f t="shared" si="260"/>
        <v>0</v>
      </c>
      <c r="AA244" s="244">
        <f t="shared" si="260"/>
        <v>0</v>
      </c>
      <c r="AB244" s="226"/>
    </row>
    <row r="245" spans="1:28" s="218" customFormat="1" ht="20.25" customHeight="1" x14ac:dyDescent="0.25">
      <c r="A245" s="192"/>
      <c r="B245" s="192"/>
      <c r="C245" s="192"/>
      <c r="D245" s="211"/>
      <c r="E245" s="211"/>
      <c r="F245" s="212"/>
      <c r="G245" s="213"/>
      <c r="H245" s="214"/>
      <c r="I245" s="214">
        <v>412</v>
      </c>
      <c r="J245" s="214"/>
      <c r="K245" s="214"/>
      <c r="L245" s="215"/>
      <c r="M245" s="216" t="s">
        <v>387</v>
      </c>
      <c r="N245" s="217">
        <f t="shared" si="260"/>
        <v>4000</v>
      </c>
      <c r="O245" s="217">
        <f t="shared" si="260"/>
        <v>0</v>
      </c>
      <c r="P245" s="217">
        <f t="shared" si="260"/>
        <v>4000</v>
      </c>
      <c r="Q245" s="217">
        <f t="shared" si="260"/>
        <v>0</v>
      </c>
      <c r="R245" s="217">
        <f t="shared" si="260"/>
        <v>0</v>
      </c>
      <c r="S245" s="217">
        <f t="shared" si="260"/>
        <v>0</v>
      </c>
      <c r="T245" s="217">
        <f t="shared" si="260"/>
        <v>0</v>
      </c>
      <c r="U245" s="217">
        <f t="shared" si="260"/>
        <v>0</v>
      </c>
      <c r="V245" s="217">
        <f t="shared" si="260"/>
        <v>0</v>
      </c>
      <c r="W245" s="217">
        <f t="shared" si="260"/>
        <v>462</v>
      </c>
      <c r="X245" s="217">
        <f t="shared" si="260"/>
        <v>4000</v>
      </c>
      <c r="Y245" s="217">
        <f t="shared" si="260"/>
        <v>3300</v>
      </c>
      <c r="Z245" s="245">
        <f t="shared" si="260"/>
        <v>0</v>
      </c>
      <c r="AA245" s="245">
        <f t="shared" si="260"/>
        <v>0</v>
      </c>
      <c r="AB245" s="226"/>
    </row>
    <row r="246" spans="1:28" s="118" customFormat="1" ht="20.25" customHeight="1" x14ac:dyDescent="0.25">
      <c r="A246" s="187"/>
      <c r="B246" s="187"/>
      <c r="C246" s="187"/>
      <c r="D246" s="204"/>
      <c r="E246" s="204"/>
      <c r="F246" s="205"/>
      <c r="G246" s="128"/>
      <c r="H246" s="135"/>
      <c r="I246" s="135"/>
      <c r="J246" s="135">
        <v>4123</v>
      </c>
      <c r="K246" s="135"/>
      <c r="L246" s="136"/>
      <c r="M246" s="131" t="s">
        <v>215</v>
      </c>
      <c r="N246" s="137">
        <f t="shared" si="260"/>
        <v>4000</v>
      </c>
      <c r="O246" s="137">
        <f t="shared" si="260"/>
        <v>0</v>
      </c>
      <c r="P246" s="137">
        <f t="shared" si="260"/>
        <v>4000</v>
      </c>
      <c r="Q246" s="137">
        <f t="shared" si="260"/>
        <v>0</v>
      </c>
      <c r="R246" s="137">
        <f t="shared" si="260"/>
        <v>0</v>
      </c>
      <c r="S246" s="137">
        <f t="shared" si="260"/>
        <v>0</v>
      </c>
      <c r="T246" s="137">
        <f t="shared" si="260"/>
        <v>0</v>
      </c>
      <c r="U246" s="137">
        <f t="shared" si="260"/>
        <v>0</v>
      </c>
      <c r="V246" s="137">
        <f t="shared" si="260"/>
        <v>0</v>
      </c>
      <c r="W246" s="137">
        <f t="shared" si="260"/>
        <v>462</v>
      </c>
      <c r="X246" s="137">
        <f t="shared" si="260"/>
        <v>4000</v>
      </c>
      <c r="Y246" s="137">
        <f t="shared" si="260"/>
        <v>3300</v>
      </c>
      <c r="Z246" s="246">
        <f t="shared" si="260"/>
        <v>0</v>
      </c>
      <c r="AA246" s="246">
        <f t="shared" si="260"/>
        <v>0</v>
      </c>
      <c r="AB246" s="226"/>
    </row>
    <row r="247" spans="1:28" s="118" customFormat="1" ht="20.25" customHeight="1" x14ac:dyDescent="0.25">
      <c r="A247" s="187"/>
      <c r="B247" s="187"/>
      <c r="C247" s="187"/>
      <c r="D247" s="204"/>
      <c r="E247" s="204"/>
      <c r="F247" s="205"/>
      <c r="G247" s="128"/>
      <c r="H247" s="135"/>
      <c r="I247" s="135"/>
      <c r="J247" s="135"/>
      <c r="K247" s="198">
        <v>41231</v>
      </c>
      <c r="L247" s="199"/>
      <c r="M247" s="199" t="s">
        <v>215</v>
      </c>
      <c r="N247" s="201">
        <f>N248</f>
        <v>4000</v>
      </c>
      <c r="O247" s="201">
        <f t="shared" si="260"/>
        <v>0</v>
      </c>
      <c r="P247" s="201">
        <f>P248</f>
        <v>4000</v>
      </c>
      <c r="Q247" s="201">
        <f t="shared" si="260"/>
        <v>0</v>
      </c>
      <c r="R247" s="201">
        <f t="shared" si="260"/>
        <v>0</v>
      </c>
      <c r="S247" s="201">
        <f t="shared" si="260"/>
        <v>0</v>
      </c>
      <c r="T247" s="201">
        <f t="shared" si="260"/>
        <v>0</v>
      </c>
      <c r="U247" s="201">
        <f t="shared" ref="U247:V247" si="261">U248</f>
        <v>0</v>
      </c>
      <c r="V247" s="201">
        <f t="shared" si="261"/>
        <v>0</v>
      </c>
      <c r="W247" s="201">
        <f t="shared" si="260"/>
        <v>462</v>
      </c>
      <c r="X247" s="201">
        <f t="shared" si="260"/>
        <v>4000</v>
      </c>
      <c r="Y247" s="201">
        <f t="shared" si="260"/>
        <v>3300</v>
      </c>
      <c r="Z247" s="247">
        <f t="shared" si="260"/>
        <v>0</v>
      </c>
      <c r="AA247" s="247">
        <f t="shared" si="260"/>
        <v>0</v>
      </c>
      <c r="AB247" s="226"/>
    </row>
    <row r="248" spans="1:28" s="118" customFormat="1" ht="20.25" customHeight="1" x14ac:dyDescent="0.25">
      <c r="A248" s="187"/>
      <c r="B248" s="187"/>
      <c r="C248" s="187"/>
      <c r="D248" s="204"/>
      <c r="E248" s="204"/>
      <c r="F248" s="205"/>
      <c r="G248" s="128"/>
      <c r="H248" s="135"/>
      <c r="I248" s="135"/>
      <c r="J248" s="135"/>
      <c r="K248" s="11"/>
      <c r="L248" s="175">
        <v>412310</v>
      </c>
      <c r="M248" s="177" t="s">
        <v>215</v>
      </c>
      <c r="N248" s="178">
        <f>+SUMIF('Programska klasifikacija'!$N:$N,$L248,'Programska klasifikacija'!Q:Q)</f>
        <v>4000</v>
      </c>
      <c r="O248" s="178">
        <f>P248-N248</f>
        <v>0</v>
      </c>
      <c r="P248" s="178">
        <f>+SUMIF('Programska klasifikacija'!$N:$N,$L248,'Programska klasifikacija'!S:S)</f>
        <v>4000</v>
      </c>
      <c r="Q248" s="178">
        <f>+SUMIF('Programska klasifikacija'!$N:$N,$L248,'Programska klasifikacija'!T:T)</f>
        <v>0</v>
      </c>
      <c r="R248" s="178">
        <f>+SUMIF('Programska klasifikacija'!$N:$N,$L248,'Programska klasifikacija'!U:U)</f>
        <v>0</v>
      </c>
      <c r="S248" s="178">
        <f>+SUMIF('Programska klasifikacija'!$N:$N,$L248,'Programska klasifikacija'!V:V)</f>
        <v>0</v>
      </c>
      <c r="T248" s="178">
        <f>+SUMIF('Programska klasifikacija'!$N:$N,$L248,'Programska klasifikacija'!W:W)</f>
        <v>0</v>
      </c>
      <c r="U248" s="178"/>
      <c r="V248" s="178"/>
      <c r="W248" s="178">
        <f>+SUMIF('Programska klasifikacija'!$N:$N,$L248,'Programska klasifikacija'!Z:Z)</f>
        <v>462</v>
      </c>
      <c r="X248" s="178">
        <f>+SUMIF('Programska klasifikacija'!$N:$N,$L248,'Programska klasifikacija'!AA:AA)</f>
        <v>4000</v>
      </c>
      <c r="Y248" s="178">
        <f>+SUMIF('Programska klasifikacija'!$N:$N,$L248,'Programska klasifikacija'!AB:AB)</f>
        <v>3300</v>
      </c>
      <c r="Z248" s="178">
        <f>+SUMIF('Programska klasifikacija'!$N:$N,$L248,'Programska klasifikacija'!AC:AC)</f>
        <v>0</v>
      </c>
      <c r="AA248" s="178">
        <f>+SUMIF('Programska klasifikacija'!$N:$N,$L248,'Programska klasifikacija'!AD:AD)</f>
        <v>0</v>
      </c>
      <c r="AB248" s="226"/>
    </row>
    <row r="249" spans="1:28" s="191" customFormat="1" ht="20.25" customHeight="1" x14ac:dyDescent="0.25">
      <c r="A249" s="187"/>
      <c r="B249" s="202"/>
      <c r="C249" s="202"/>
      <c r="D249" s="204"/>
      <c r="E249" s="204"/>
      <c r="F249" s="205"/>
      <c r="G249" s="125"/>
      <c r="H249" s="125">
        <v>42</v>
      </c>
      <c r="I249" s="125"/>
      <c r="J249" s="125"/>
      <c r="K249" s="125"/>
      <c r="L249" s="125"/>
      <c r="M249" s="189" t="s">
        <v>12</v>
      </c>
      <c r="N249" s="190">
        <f>N250+N272+N268</f>
        <v>850718</v>
      </c>
      <c r="O249" s="190">
        <f t="shared" ref="O249:W249" si="262">O250+O272+O268</f>
        <v>0</v>
      </c>
      <c r="P249" s="190">
        <f>P250+P272+P268</f>
        <v>850718</v>
      </c>
      <c r="Q249" s="190">
        <f t="shared" ref="Q249:T249" si="263">Q250+Q272+Q268</f>
        <v>0</v>
      </c>
      <c r="R249" s="190">
        <f t="shared" si="263"/>
        <v>0</v>
      </c>
      <c r="S249" s="190">
        <f t="shared" si="263"/>
        <v>0</v>
      </c>
      <c r="T249" s="190">
        <f t="shared" si="263"/>
        <v>0</v>
      </c>
      <c r="U249" s="190">
        <f t="shared" si="262"/>
        <v>0</v>
      </c>
      <c r="V249" s="190">
        <f t="shared" si="262"/>
        <v>0</v>
      </c>
      <c r="W249" s="190">
        <f t="shared" si="262"/>
        <v>127089</v>
      </c>
      <c r="X249" s="190">
        <f t="shared" ref="X249:AA249" si="264">X250+X272+X268</f>
        <v>1026107</v>
      </c>
      <c r="Y249" s="190">
        <f t="shared" si="264"/>
        <v>1317981</v>
      </c>
      <c r="Z249" s="244">
        <f t="shared" si="264"/>
        <v>0</v>
      </c>
      <c r="AA249" s="244">
        <f t="shared" si="264"/>
        <v>0</v>
      </c>
      <c r="AB249" s="226"/>
    </row>
    <row r="250" spans="1:28" s="218" customFormat="1" ht="20.25" customHeight="1" x14ac:dyDescent="0.25">
      <c r="A250" s="192"/>
      <c r="B250" s="192"/>
      <c r="C250" s="192"/>
      <c r="D250" s="211"/>
      <c r="E250" s="211"/>
      <c r="F250" s="212"/>
      <c r="G250" s="213"/>
      <c r="H250" s="214"/>
      <c r="I250" s="214">
        <v>422</v>
      </c>
      <c r="J250" s="214"/>
      <c r="K250" s="214"/>
      <c r="L250" s="215"/>
      <c r="M250" s="216" t="s">
        <v>286</v>
      </c>
      <c r="N250" s="217">
        <f>N251+N261+N258</f>
        <v>840718</v>
      </c>
      <c r="O250" s="217">
        <f t="shared" ref="O250:W250" si="265">O251+O261+O258</f>
        <v>0</v>
      </c>
      <c r="P250" s="217">
        <f>P251+P261+P258</f>
        <v>840718</v>
      </c>
      <c r="Q250" s="217">
        <f t="shared" ref="Q250:T250" si="266">Q251+Q261+Q258</f>
        <v>0</v>
      </c>
      <c r="R250" s="217">
        <f t="shared" si="266"/>
        <v>0</v>
      </c>
      <c r="S250" s="217">
        <f t="shared" si="266"/>
        <v>0</v>
      </c>
      <c r="T250" s="217">
        <f t="shared" si="266"/>
        <v>0</v>
      </c>
      <c r="U250" s="217">
        <f t="shared" si="265"/>
        <v>0</v>
      </c>
      <c r="V250" s="217">
        <f t="shared" si="265"/>
        <v>0</v>
      </c>
      <c r="W250" s="217">
        <f t="shared" si="265"/>
        <v>126133</v>
      </c>
      <c r="X250" s="217">
        <f t="shared" ref="X250:AA250" si="267">X251+X261+X258</f>
        <v>986107</v>
      </c>
      <c r="Y250" s="217">
        <f t="shared" si="267"/>
        <v>1231981</v>
      </c>
      <c r="Z250" s="245">
        <f t="shared" si="267"/>
        <v>0</v>
      </c>
      <c r="AA250" s="245">
        <f t="shared" si="267"/>
        <v>0</v>
      </c>
      <c r="AB250" s="226"/>
    </row>
    <row r="251" spans="1:28" s="118" customFormat="1" ht="20.25" customHeight="1" x14ac:dyDescent="0.25">
      <c r="A251" s="187"/>
      <c r="B251" s="187"/>
      <c r="C251" s="187"/>
      <c r="D251" s="204"/>
      <c r="E251" s="204"/>
      <c r="F251" s="205"/>
      <c r="G251" s="128"/>
      <c r="H251" s="135"/>
      <c r="I251" s="135"/>
      <c r="J251" s="135">
        <v>4221</v>
      </c>
      <c r="K251" s="135"/>
      <c r="L251" s="136"/>
      <c r="M251" s="131" t="s">
        <v>287</v>
      </c>
      <c r="N251" s="137">
        <f>N252+N254+N256</f>
        <v>11300</v>
      </c>
      <c r="O251" s="137">
        <f t="shared" ref="O251" si="268">O252+O254+O256</f>
        <v>0</v>
      </c>
      <c r="P251" s="137">
        <f>P252+P254+P256</f>
        <v>11300</v>
      </c>
      <c r="Q251" s="137">
        <f t="shared" ref="Q251:T251" si="269">Q252+Q254+Q256</f>
        <v>0</v>
      </c>
      <c r="R251" s="137">
        <f t="shared" si="269"/>
        <v>0</v>
      </c>
      <c r="S251" s="137">
        <f t="shared" si="269"/>
        <v>0</v>
      </c>
      <c r="T251" s="137">
        <f t="shared" si="269"/>
        <v>0</v>
      </c>
      <c r="U251" s="137">
        <f t="shared" ref="U251:W251" si="270">U252+U254+U256</f>
        <v>0</v>
      </c>
      <c r="V251" s="137">
        <f t="shared" si="270"/>
        <v>0</v>
      </c>
      <c r="W251" s="137">
        <f t="shared" si="270"/>
        <v>1865</v>
      </c>
      <c r="X251" s="137">
        <f t="shared" ref="X251:AA251" si="271">X252+X254+X256</f>
        <v>9800</v>
      </c>
      <c r="Y251" s="137">
        <f t="shared" si="271"/>
        <v>12000</v>
      </c>
      <c r="Z251" s="246">
        <f t="shared" si="271"/>
        <v>0</v>
      </c>
      <c r="AA251" s="246">
        <f t="shared" si="271"/>
        <v>0</v>
      </c>
      <c r="AB251" s="226"/>
    </row>
    <row r="252" spans="1:28" s="118" customFormat="1" ht="20.25" customHeight="1" x14ac:dyDescent="0.25">
      <c r="A252" s="187"/>
      <c r="B252" s="187"/>
      <c r="C252" s="187"/>
      <c r="D252" s="204"/>
      <c r="E252" s="204"/>
      <c r="F252" s="205"/>
      <c r="G252" s="128"/>
      <c r="H252" s="135"/>
      <c r="I252" s="135"/>
      <c r="J252" s="135"/>
      <c r="K252" s="198">
        <v>42211</v>
      </c>
      <c r="L252" s="199"/>
      <c r="M252" s="199" t="s">
        <v>288</v>
      </c>
      <c r="N252" s="201">
        <f>N253</f>
        <v>6300</v>
      </c>
      <c r="O252" s="201">
        <f>O253</f>
        <v>0</v>
      </c>
      <c r="P252" s="201">
        <f>P253</f>
        <v>6300</v>
      </c>
      <c r="Q252" s="201">
        <f t="shared" ref="Q252:T252" si="272">Q253</f>
        <v>0</v>
      </c>
      <c r="R252" s="201">
        <f t="shared" si="272"/>
        <v>0</v>
      </c>
      <c r="S252" s="201">
        <f t="shared" si="272"/>
        <v>0</v>
      </c>
      <c r="T252" s="201">
        <f t="shared" si="272"/>
        <v>0</v>
      </c>
      <c r="U252" s="201">
        <f t="shared" ref="U252:AA252" si="273">U253</f>
        <v>0</v>
      </c>
      <c r="V252" s="201">
        <f t="shared" si="273"/>
        <v>0</v>
      </c>
      <c r="W252" s="201">
        <f t="shared" si="273"/>
        <v>1865</v>
      </c>
      <c r="X252" s="201">
        <f t="shared" si="273"/>
        <v>9800</v>
      </c>
      <c r="Y252" s="201">
        <f t="shared" si="273"/>
        <v>10000</v>
      </c>
      <c r="Z252" s="247">
        <f t="shared" si="273"/>
        <v>0</v>
      </c>
      <c r="AA252" s="247">
        <f t="shared" si="273"/>
        <v>0</v>
      </c>
      <c r="AB252" s="226"/>
    </row>
    <row r="253" spans="1:28" s="118" customFormat="1" ht="20.25" customHeight="1" x14ac:dyDescent="0.25">
      <c r="A253" s="187"/>
      <c r="B253" s="187"/>
      <c r="C253" s="187"/>
      <c r="D253" s="204"/>
      <c r="E253" s="204"/>
      <c r="F253" s="205"/>
      <c r="G253" s="128"/>
      <c r="H253" s="135"/>
      <c r="I253" s="135"/>
      <c r="J253" s="135"/>
      <c r="K253" s="11"/>
      <c r="L253" s="175">
        <v>422110</v>
      </c>
      <c r="M253" s="177" t="s">
        <v>288</v>
      </c>
      <c r="N253" s="178">
        <f>+SUMIF('Programska klasifikacija'!$N:$N,$L253,'Programska klasifikacija'!Q:Q)</f>
        <v>6300</v>
      </c>
      <c r="O253" s="178">
        <f>P253-N253</f>
        <v>0</v>
      </c>
      <c r="P253" s="178">
        <f>+SUMIF('Programska klasifikacija'!$N:$N,$L253,'Programska klasifikacija'!S:S)</f>
        <v>6300</v>
      </c>
      <c r="Q253" s="178">
        <f>+SUMIF('Programska klasifikacija'!$N:$N,$L253,'Programska klasifikacija'!T:T)</f>
        <v>0</v>
      </c>
      <c r="R253" s="178">
        <f>+SUMIF('Programska klasifikacija'!$N:$N,$L253,'Programska klasifikacija'!U:U)</f>
        <v>0</v>
      </c>
      <c r="S253" s="178">
        <f>+SUMIF('Programska klasifikacija'!$N:$N,$L253,'Programska klasifikacija'!V:V)</f>
        <v>0</v>
      </c>
      <c r="T253" s="178">
        <f>+SUMIF('Programska klasifikacija'!$N:$N,$L253,'Programska klasifikacija'!W:W)</f>
        <v>0</v>
      </c>
      <c r="U253" s="178"/>
      <c r="V253" s="178"/>
      <c r="W253" s="178">
        <f>+SUMIF('Programska klasifikacija'!$N:$N,$L253,'Programska klasifikacija'!Z:Z)</f>
        <v>1865</v>
      </c>
      <c r="X253" s="178">
        <f>+SUMIF('Programska klasifikacija'!$N:$N,$L253,'Programska klasifikacija'!AA:AA)</f>
        <v>9800</v>
      </c>
      <c r="Y253" s="178">
        <f>+SUMIF('Programska klasifikacija'!$N:$N,$L253,'Programska klasifikacija'!AB:AB)</f>
        <v>10000</v>
      </c>
      <c r="Z253" s="178">
        <f>+SUMIF('Programska klasifikacija'!$N:$N,$L253,'Programska klasifikacija'!AC:AC)</f>
        <v>0</v>
      </c>
      <c r="AA253" s="178">
        <f>+SUMIF('Programska klasifikacija'!$N:$N,$L253,'Programska klasifikacija'!AD:AD)</f>
        <v>0</v>
      </c>
      <c r="AB253" s="226"/>
    </row>
    <row r="254" spans="1:28" s="118" customFormat="1" ht="20.25" customHeight="1" x14ac:dyDescent="0.25">
      <c r="A254" s="187"/>
      <c r="B254" s="187"/>
      <c r="C254" s="187"/>
      <c r="D254" s="204"/>
      <c r="E254" s="204"/>
      <c r="F254" s="205"/>
      <c r="G254" s="128"/>
      <c r="H254" s="135"/>
      <c r="I254" s="135"/>
      <c r="J254" s="135"/>
      <c r="K254" s="198">
        <v>42212</v>
      </c>
      <c r="L254" s="199"/>
      <c r="M254" s="199" t="s">
        <v>289</v>
      </c>
      <c r="N254" s="201">
        <f>N255</f>
        <v>5000</v>
      </c>
      <c r="O254" s="201">
        <f>O255</f>
        <v>0</v>
      </c>
      <c r="P254" s="201">
        <f>P255</f>
        <v>5000</v>
      </c>
      <c r="Q254" s="201">
        <f t="shared" ref="Q254:T254" si="274">Q255</f>
        <v>0</v>
      </c>
      <c r="R254" s="201">
        <f t="shared" si="274"/>
        <v>0</v>
      </c>
      <c r="S254" s="201">
        <f t="shared" si="274"/>
        <v>0</v>
      </c>
      <c r="T254" s="201">
        <f t="shared" si="274"/>
        <v>0</v>
      </c>
      <c r="U254" s="201">
        <f t="shared" ref="U254:AA254" si="275">U255</f>
        <v>0</v>
      </c>
      <c r="V254" s="201">
        <f t="shared" si="275"/>
        <v>0</v>
      </c>
      <c r="W254" s="201">
        <f t="shared" si="275"/>
        <v>0</v>
      </c>
      <c r="X254" s="201">
        <f t="shared" si="275"/>
        <v>0</v>
      </c>
      <c r="Y254" s="201">
        <f t="shared" si="275"/>
        <v>2000</v>
      </c>
      <c r="Z254" s="247">
        <f t="shared" si="275"/>
        <v>0</v>
      </c>
      <c r="AA254" s="247">
        <f t="shared" si="275"/>
        <v>0</v>
      </c>
      <c r="AB254" s="226"/>
    </row>
    <row r="255" spans="1:28" s="118" customFormat="1" ht="20.25" customHeight="1" x14ac:dyDescent="0.25">
      <c r="A255" s="187"/>
      <c r="B255" s="187"/>
      <c r="C255" s="187"/>
      <c r="D255" s="204"/>
      <c r="E255" s="204"/>
      <c r="F255" s="205"/>
      <c r="G255" s="128"/>
      <c r="H255" s="135"/>
      <c r="I255" s="135"/>
      <c r="J255" s="135"/>
      <c r="K255" s="11"/>
      <c r="L255" s="175">
        <v>422120</v>
      </c>
      <c r="M255" s="177" t="s">
        <v>289</v>
      </c>
      <c r="N255" s="178">
        <f>+SUMIF('Programska klasifikacija'!$N:$N,$L255,'Programska klasifikacija'!Q:Q)</f>
        <v>5000</v>
      </c>
      <c r="O255" s="178">
        <f>P255-N255</f>
        <v>0</v>
      </c>
      <c r="P255" s="178">
        <f>+SUMIF('Programska klasifikacija'!$N:$N,$L255,'Programska klasifikacija'!S:S)</f>
        <v>5000</v>
      </c>
      <c r="Q255" s="178">
        <f>+SUMIF('Programska klasifikacija'!$N:$N,$L255,'Programska klasifikacija'!T:T)</f>
        <v>0</v>
      </c>
      <c r="R255" s="178">
        <f>+SUMIF('Programska klasifikacija'!$N:$N,$L255,'Programska klasifikacija'!U:U)</f>
        <v>0</v>
      </c>
      <c r="S255" s="178">
        <f>+SUMIF('Programska klasifikacija'!$N:$N,$L255,'Programska klasifikacija'!V:V)</f>
        <v>0</v>
      </c>
      <c r="T255" s="178">
        <f>+SUMIF('Programska klasifikacija'!$N:$N,$L255,'Programska klasifikacija'!W:W)</f>
        <v>0</v>
      </c>
      <c r="U255" s="178"/>
      <c r="V255" s="178"/>
      <c r="W255" s="178">
        <f>+SUMIF('Programska klasifikacija'!$N:$N,$L255,'Programska klasifikacija'!Z:Z)</f>
        <v>0</v>
      </c>
      <c r="X255" s="178">
        <f>+SUMIF('Programska klasifikacija'!$N:$N,$L255,'Programska klasifikacija'!AA:AA)</f>
        <v>0</v>
      </c>
      <c r="Y255" s="178">
        <f>+SUMIF('Programska klasifikacija'!$N:$N,$L255,'Programska klasifikacija'!AB:AB)</f>
        <v>2000</v>
      </c>
      <c r="Z255" s="178">
        <f>+SUMIF('Programska klasifikacija'!$N:$N,$L255,'Programska klasifikacija'!AC:AC)</f>
        <v>0</v>
      </c>
      <c r="AA255" s="178">
        <f>+SUMIF('Programska klasifikacija'!$N:$N,$L255,'Programska klasifikacija'!AD:AD)</f>
        <v>0</v>
      </c>
      <c r="AB255" s="226"/>
    </row>
    <row r="256" spans="1:28" s="118" customFormat="1" ht="20.25" hidden="1" customHeight="1" x14ac:dyDescent="0.25">
      <c r="A256" s="187"/>
      <c r="B256" s="187"/>
      <c r="C256" s="187"/>
      <c r="D256" s="204"/>
      <c r="E256" s="204"/>
      <c r="F256" s="205"/>
      <c r="G256" s="128"/>
      <c r="H256" s="135"/>
      <c r="I256" s="135"/>
      <c r="J256" s="135"/>
      <c r="K256" s="198">
        <v>42219</v>
      </c>
      <c r="L256" s="199"/>
      <c r="M256" s="199" t="s">
        <v>290</v>
      </c>
      <c r="N256" s="201">
        <f t="shared" ref="N256:AA256" si="276">N257</f>
        <v>0</v>
      </c>
      <c r="O256" s="201">
        <f t="shared" si="276"/>
        <v>0</v>
      </c>
      <c r="P256" s="201">
        <f t="shared" si="276"/>
        <v>0</v>
      </c>
      <c r="Q256" s="201">
        <f t="shared" si="276"/>
        <v>0</v>
      </c>
      <c r="R256" s="201">
        <f t="shared" si="276"/>
        <v>0</v>
      </c>
      <c r="S256" s="201">
        <f t="shared" si="276"/>
        <v>0</v>
      </c>
      <c r="T256" s="201">
        <f t="shared" si="276"/>
        <v>0</v>
      </c>
      <c r="U256" s="201">
        <f t="shared" si="276"/>
        <v>0</v>
      </c>
      <c r="V256" s="201">
        <f t="shared" si="276"/>
        <v>0</v>
      </c>
      <c r="W256" s="201">
        <f t="shared" si="276"/>
        <v>0</v>
      </c>
      <c r="X256" s="201">
        <f t="shared" si="276"/>
        <v>0</v>
      </c>
      <c r="Y256" s="201">
        <f t="shared" si="276"/>
        <v>0</v>
      </c>
      <c r="Z256" s="247">
        <f t="shared" si="276"/>
        <v>0</v>
      </c>
      <c r="AA256" s="247">
        <f t="shared" si="276"/>
        <v>0</v>
      </c>
      <c r="AB256" s="226"/>
    </row>
    <row r="257" spans="1:28" s="118" customFormat="1" ht="20.25" hidden="1" customHeight="1" x14ac:dyDescent="0.25">
      <c r="A257" s="187"/>
      <c r="B257" s="187"/>
      <c r="C257" s="187"/>
      <c r="D257" s="204"/>
      <c r="E257" s="204"/>
      <c r="F257" s="205"/>
      <c r="G257" s="128"/>
      <c r="H257" s="135"/>
      <c r="I257" s="135"/>
      <c r="J257" s="135"/>
      <c r="K257" s="11"/>
      <c r="L257" s="175">
        <v>422190</v>
      </c>
      <c r="M257" s="177" t="s">
        <v>290</v>
      </c>
      <c r="N257" s="178">
        <f>+SUMIF('Programska klasifikacija'!$N:$N,$L257,'Programska klasifikacija'!Q:Q)</f>
        <v>0</v>
      </c>
      <c r="O257" s="178">
        <f>P257-N257</f>
        <v>0</v>
      </c>
      <c r="P257" s="178">
        <f>+SUMIF('Programska klasifikacija'!$N:$N,$L257,'Programska klasifikacija'!S:S)</f>
        <v>0</v>
      </c>
      <c r="Q257" s="178">
        <f>+SUMIF('Programska klasifikacija'!$N:$N,$L257,'Programska klasifikacija'!T:T)</f>
        <v>0</v>
      </c>
      <c r="R257" s="178">
        <f>+SUMIF('Programska klasifikacija'!$N:$N,$L257,'Programska klasifikacija'!U:U)</f>
        <v>0</v>
      </c>
      <c r="S257" s="178">
        <f>+SUMIF('Programska klasifikacija'!$N:$N,$L257,'Programska klasifikacija'!V:V)</f>
        <v>0</v>
      </c>
      <c r="T257" s="178">
        <f>+SUMIF('Programska klasifikacija'!$N:$N,$L257,'Programska klasifikacija'!W:W)</f>
        <v>0</v>
      </c>
      <c r="U257" s="178"/>
      <c r="V257" s="178"/>
      <c r="W257" s="178">
        <f>+SUMIF('Programska klasifikacija'!$N:$N,$L257,'Programska klasifikacija'!Z:Z)</f>
        <v>0</v>
      </c>
      <c r="X257" s="178">
        <f>+SUMIF('Programska klasifikacija'!$N:$N,$L257,'Programska klasifikacija'!AA:AA)</f>
        <v>0</v>
      </c>
      <c r="Y257" s="178">
        <f>+SUMIF('Programska klasifikacija'!$N:$N,$L257,'Programska klasifikacija'!AB:AB)</f>
        <v>0</v>
      </c>
      <c r="Z257" s="178">
        <f>+SUMIF('Programska klasifikacija'!$N:$N,$L257,'Programska klasifikacija'!AC:AC)</f>
        <v>0</v>
      </c>
      <c r="AA257" s="178">
        <f>+SUMIF('Programska klasifikacija'!$N:$N,$L257,'Programska klasifikacija'!AD:AD)</f>
        <v>0</v>
      </c>
      <c r="AB257" s="226"/>
    </row>
    <row r="258" spans="1:28" s="118" customFormat="1" ht="20.25" customHeight="1" x14ac:dyDescent="0.25">
      <c r="A258" s="187"/>
      <c r="B258" s="187"/>
      <c r="C258" s="187"/>
      <c r="D258" s="204"/>
      <c r="E258" s="204"/>
      <c r="F258" s="205"/>
      <c r="G258" s="128"/>
      <c r="H258" s="135"/>
      <c r="I258" s="135"/>
      <c r="J258" s="135">
        <v>4223</v>
      </c>
      <c r="K258" s="135"/>
      <c r="L258" s="136"/>
      <c r="M258" s="131" t="s">
        <v>291</v>
      </c>
      <c r="N258" s="137">
        <f t="shared" ref="N258:AA259" si="277">N259</f>
        <v>5000</v>
      </c>
      <c r="O258" s="137">
        <f t="shared" si="277"/>
        <v>0</v>
      </c>
      <c r="P258" s="137">
        <f t="shared" si="277"/>
        <v>5000</v>
      </c>
      <c r="Q258" s="137">
        <f t="shared" si="277"/>
        <v>0</v>
      </c>
      <c r="R258" s="137">
        <f t="shared" si="277"/>
        <v>0</v>
      </c>
      <c r="S258" s="137">
        <f t="shared" si="277"/>
        <v>0</v>
      </c>
      <c r="T258" s="137">
        <f t="shared" si="277"/>
        <v>0</v>
      </c>
      <c r="U258" s="137">
        <f t="shared" si="277"/>
        <v>0</v>
      </c>
      <c r="V258" s="137">
        <f t="shared" si="277"/>
        <v>0</v>
      </c>
      <c r="W258" s="137">
        <f t="shared" si="277"/>
        <v>0</v>
      </c>
      <c r="X258" s="137">
        <f t="shared" si="277"/>
        <v>5000</v>
      </c>
      <c r="Y258" s="137">
        <f t="shared" si="277"/>
        <v>5000</v>
      </c>
      <c r="Z258" s="246">
        <f t="shared" si="277"/>
        <v>0</v>
      </c>
      <c r="AA258" s="246">
        <f t="shared" si="277"/>
        <v>0</v>
      </c>
      <c r="AB258" s="226"/>
    </row>
    <row r="259" spans="1:28" s="118" customFormat="1" ht="20.25" customHeight="1" x14ac:dyDescent="0.25">
      <c r="A259" s="187"/>
      <c r="B259" s="187"/>
      <c r="C259" s="187"/>
      <c r="D259" s="204"/>
      <c r="E259" s="204"/>
      <c r="F259" s="205"/>
      <c r="G259" s="128"/>
      <c r="H259" s="135"/>
      <c r="I259" s="135"/>
      <c r="J259" s="135"/>
      <c r="K259" s="198">
        <v>42231</v>
      </c>
      <c r="L259" s="199"/>
      <c r="M259" s="199" t="s">
        <v>292</v>
      </c>
      <c r="N259" s="201">
        <f t="shared" si="277"/>
        <v>5000</v>
      </c>
      <c r="O259" s="201">
        <f t="shared" si="277"/>
        <v>0</v>
      </c>
      <c r="P259" s="201">
        <f t="shared" si="277"/>
        <v>5000</v>
      </c>
      <c r="Q259" s="201">
        <f t="shared" si="277"/>
        <v>0</v>
      </c>
      <c r="R259" s="201">
        <f t="shared" si="277"/>
        <v>0</v>
      </c>
      <c r="S259" s="201">
        <f t="shared" si="277"/>
        <v>0</v>
      </c>
      <c r="T259" s="201">
        <f t="shared" si="277"/>
        <v>0</v>
      </c>
      <c r="U259" s="201">
        <f t="shared" si="277"/>
        <v>0</v>
      </c>
      <c r="V259" s="201">
        <f t="shared" si="277"/>
        <v>0</v>
      </c>
      <c r="W259" s="201">
        <f t="shared" si="277"/>
        <v>0</v>
      </c>
      <c r="X259" s="201">
        <f t="shared" si="277"/>
        <v>5000</v>
      </c>
      <c r="Y259" s="201">
        <f t="shared" si="277"/>
        <v>5000</v>
      </c>
      <c r="Z259" s="247">
        <f t="shared" si="277"/>
        <v>0</v>
      </c>
      <c r="AA259" s="247">
        <f t="shared" si="277"/>
        <v>0</v>
      </c>
      <c r="AB259" s="226"/>
    </row>
    <row r="260" spans="1:28" s="118" customFormat="1" ht="20.25" customHeight="1" x14ac:dyDescent="0.25">
      <c r="A260" s="187"/>
      <c r="B260" s="187"/>
      <c r="C260" s="187"/>
      <c r="D260" s="204"/>
      <c r="E260" s="204"/>
      <c r="F260" s="205"/>
      <c r="G260" s="128"/>
      <c r="H260" s="135"/>
      <c r="I260" s="135"/>
      <c r="J260" s="135"/>
      <c r="K260" s="11"/>
      <c r="L260" s="175">
        <v>422310</v>
      </c>
      <c r="M260" s="177" t="s">
        <v>292</v>
      </c>
      <c r="N260" s="178">
        <f>+SUMIF('Programska klasifikacija'!$N:$N,$L260,'Programska klasifikacija'!Q:Q)</f>
        <v>5000</v>
      </c>
      <c r="O260" s="178">
        <f>P260-N260</f>
        <v>0</v>
      </c>
      <c r="P260" s="178">
        <f>+SUMIF('Programska klasifikacija'!$N:$N,$L260,'Programska klasifikacija'!S:S)</f>
        <v>5000</v>
      </c>
      <c r="Q260" s="178">
        <f>+SUMIF('Programska klasifikacija'!$N:$N,$L260,'Programska klasifikacija'!T:T)</f>
        <v>0</v>
      </c>
      <c r="R260" s="178">
        <f>+SUMIF('Programska klasifikacija'!$N:$N,$L260,'Programska klasifikacija'!U:U)</f>
        <v>0</v>
      </c>
      <c r="S260" s="178">
        <f>+SUMIF('Programska klasifikacija'!$N:$N,$L260,'Programska klasifikacija'!V:V)</f>
        <v>0</v>
      </c>
      <c r="T260" s="178">
        <f>+SUMIF('Programska klasifikacija'!$N:$N,$L260,'Programska klasifikacija'!W:W)</f>
        <v>0</v>
      </c>
      <c r="U260" s="178"/>
      <c r="V260" s="178"/>
      <c r="W260" s="178">
        <f>+SUMIF('Programska klasifikacija'!$N:$N,$L260,'Programska klasifikacija'!Z:Z)</f>
        <v>0</v>
      </c>
      <c r="X260" s="178">
        <f>+SUMIF('Programska klasifikacija'!$N:$N,$L260,'Programska klasifikacija'!AA:AA)</f>
        <v>5000</v>
      </c>
      <c r="Y260" s="178">
        <f>+SUMIF('Programska klasifikacija'!$N:$N,$L260,'Programska klasifikacija'!AB:AB)</f>
        <v>5000</v>
      </c>
      <c r="Z260" s="178">
        <f>+SUMIF('Programska klasifikacija'!$N:$N,$L260,'Programska klasifikacija'!AC:AC)</f>
        <v>0</v>
      </c>
      <c r="AA260" s="178">
        <f>+SUMIF('Programska klasifikacija'!$N:$N,$L260,'Programska klasifikacija'!AD:AD)</f>
        <v>0</v>
      </c>
      <c r="AB260" s="226"/>
    </row>
    <row r="261" spans="1:28" s="118" customFormat="1" ht="20.25" customHeight="1" x14ac:dyDescent="0.25">
      <c r="A261" s="187"/>
      <c r="B261" s="187"/>
      <c r="C261" s="187"/>
      <c r="D261" s="204"/>
      <c r="E261" s="204"/>
      <c r="F261" s="205"/>
      <c r="G261" s="128"/>
      <c r="H261" s="135"/>
      <c r="I261" s="135"/>
      <c r="J261" s="135">
        <v>4224</v>
      </c>
      <c r="K261" s="135"/>
      <c r="L261" s="136"/>
      <c r="M261" s="131" t="s">
        <v>293</v>
      </c>
      <c r="N261" s="137">
        <f>N262+N264</f>
        <v>824418</v>
      </c>
      <c r="O261" s="137">
        <f>O262+O264</f>
        <v>0</v>
      </c>
      <c r="P261" s="137">
        <f>P262+P264</f>
        <v>824418</v>
      </c>
      <c r="Q261" s="137">
        <f t="shared" ref="Q261:T261" si="278">Q262+Q264</f>
        <v>0</v>
      </c>
      <c r="R261" s="137">
        <f t="shared" si="278"/>
        <v>0</v>
      </c>
      <c r="S261" s="137">
        <f t="shared" si="278"/>
        <v>0</v>
      </c>
      <c r="T261" s="137">
        <f t="shared" si="278"/>
        <v>0</v>
      </c>
      <c r="U261" s="137">
        <f t="shared" ref="U261:W261" si="279">U262+U264</f>
        <v>0</v>
      </c>
      <c r="V261" s="137">
        <f t="shared" si="279"/>
        <v>0</v>
      </c>
      <c r="W261" s="137">
        <f t="shared" si="279"/>
        <v>124268</v>
      </c>
      <c r="X261" s="137">
        <f t="shared" ref="X261:AA261" si="280">X262+X264</f>
        <v>971307</v>
      </c>
      <c r="Y261" s="137">
        <f t="shared" si="280"/>
        <v>1214981</v>
      </c>
      <c r="Z261" s="246">
        <f t="shared" si="280"/>
        <v>0</v>
      </c>
      <c r="AA261" s="246">
        <f t="shared" si="280"/>
        <v>0</v>
      </c>
      <c r="AB261" s="226"/>
    </row>
    <row r="262" spans="1:28" s="118" customFormat="1" ht="20.25" customHeight="1" x14ac:dyDescent="0.25">
      <c r="A262" s="187"/>
      <c r="B262" s="187"/>
      <c r="C262" s="187"/>
      <c r="D262" s="204"/>
      <c r="E262" s="204"/>
      <c r="F262" s="205"/>
      <c r="G262" s="128"/>
      <c r="H262" s="135"/>
      <c r="I262" s="135"/>
      <c r="J262" s="135"/>
      <c r="K262" s="198">
        <v>42241</v>
      </c>
      <c r="L262" s="199"/>
      <c r="M262" s="199" t="s">
        <v>294</v>
      </c>
      <c r="N262" s="201">
        <f>N263</f>
        <v>5000</v>
      </c>
      <c r="O262" s="201">
        <f>O263</f>
        <v>0</v>
      </c>
      <c r="P262" s="201">
        <f>P263</f>
        <v>5000</v>
      </c>
      <c r="Q262" s="201">
        <f t="shared" ref="Q262:T262" si="281">Q263</f>
        <v>0</v>
      </c>
      <c r="R262" s="201">
        <f t="shared" si="281"/>
        <v>0</v>
      </c>
      <c r="S262" s="201">
        <f t="shared" si="281"/>
        <v>0</v>
      </c>
      <c r="T262" s="201">
        <f t="shared" si="281"/>
        <v>0</v>
      </c>
      <c r="U262" s="201">
        <f t="shared" ref="U262:AA262" si="282">U263</f>
        <v>0</v>
      </c>
      <c r="V262" s="201">
        <f t="shared" si="282"/>
        <v>0</v>
      </c>
      <c r="W262" s="201">
        <f t="shared" si="282"/>
        <v>0</v>
      </c>
      <c r="X262" s="201">
        <f t="shared" si="282"/>
        <v>0</v>
      </c>
      <c r="Y262" s="201">
        <f t="shared" si="282"/>
        <v>10000</v>
      </c>
      <c r="Z262" s="247">
        <f t="shared" si="282"/>
        <v>0</v>
      </c>
      <c r="AA262" s="247">
        <f t="shared" si="282"/>
        <v>0</v>
      </c>
      <c r="AB262" s="226"/>
    </row>
    <row r="263" spans="1:28" s="118" customFormat="1" ht="20.25" customHeight="1" x14ac:dyDescent="0.25">
      <c r="A263" s="187"/>
      <c r="B263" s="187"/>
      <c r="C263" s="187"/>
      <c r="D263" s="204"/>
      <c r="E263" s="204"/>
      <c r="F263" s="205"/>
      <c r="G263" s="128"/>
      <c r="H263" s="135"/>
      <c r="I263" s="135"/>
      <c r="J263" s="135"/>
      <c r="K263" s="11"/>
      <c r="L263" s="175">
        <v>422410</v>
      </c>
      <c r="M263" s="177" t="s">
        <v>294</v>
      </c>
      <c r="N263" s="178">
        <f>+SUMIF('Programska klasifikacija'!$N:$N,$L263,'Programska klasifikacija'!Q:Q)</f>
        <v>5000</v>
      </c>
      <c r="O263" s="178">
        <f>P263-N263</f>
        <v>0</v>
      </c>
      <c r="P263" s="178">
        <f>+SUMIF('Programska klasifikacija'!$N:$N,$L263,'Programska klasifikacija'!S:S)</f>
        <v>5000</v>
      </c>
      <c r="Q263" s="178">
        <f>+SUMIF('Programska klasifikacija'!$N:$N,$L263,'Programska klasifikacija'!T:T)</f>
        <v>0</v>
      </c>
      <c r="R263" s="178">
        <f>+SUMIF('Programska klasifikacija'!$N:$N,$L263,'Programska klasifikacija'!U:U)</f>
        <v>0</v>
      </c>
      <c r="S263" s="178">
        <f>+SUMIF('Programska klasifikacija'!$N:$N,$L263,'Programska klasifikacija'!V:V)</f>
        <v>0</v>
      </c>
      <c r="T263" s="178">
        <f>+SUMIF('Programska klasifikacija'!$N:$N,$L263,'Programska klasifikacija'!W:W)</f>
        <v>0</v>
      </c>
      <c r="U263" s="178"/>
      <c r="V263" s="178"/>
      <c r="W263" s="178">
        <f>+SUMIF('Programska klasifikacija'!$N:$N,$L263,'Programska klasifikacija'!Z:Z)</f>
        <v>0</v>
      </c>
      <c r="X263" s="178">
        <f>+SUMIF('Programska klasifikacija'!$N:$N,$L263,'Programska klasifikacija'!AA:AA)</f>
        <v>0</v>
      </c>
      <c r="Y263" s="178">
        <f>+SUMIF('Programska klasifikacija'!$N:$N,$L263,'Programska klasifikacija'!AB:AB)</f>
        <v>10000</v>
      </c>
      <c r="Z263" s="178">
        <f>+SUMIF('Programska klasifikacija'!$N:$N,$L263,'Programska klasifikacija'!AC:AC)</f>
        <v>0</v>
      </c>
      <c r="AA263" s="178">
        <f>+SUMIF('Programska klasifikacija'!$N:$N,$L263,'Programska klasifikacija'!AD:AD)</f>
        <v>0</v>
      </c>
      <c r="AB263" s="226"/>
    </row>
    <row r="264" spans="1:28" s="118" customFormat="1" ht="20.25" customHeight="1" x14ac:dyDescent="0.25">
      <c r="A264" s="187"/>
      <c r="B264" s="187"/>
      <c r="C264" s="187"/>
      <c r="D264" s="204"/>
      <c r="E264" s="204"/>
      <c r="F264" s="205"/>
      <c r="G264" s="128"/>
      <c r="H264" s="135"/>
      <c r="I264" s="135"/>
      <c r="J264" s="135"/>
      <c r="K264" s="198">
        <v>42242</v>
      </c>
      <c r="L264" s="199"/>
      <c r="M264" s="199" t="s">
        <v>295</v>
      </c>
      <c r="N264" s="201">
        <f>N265</f>
        <v>819418</v>
      </c>
      <c r="O264" s="201">
        <f>O265</f>
        <v>0</v>
      </c>
      <c r="P264" s="201">
        <f>P265</f>
        <v>819418</v>
      </c>
      <c r="Q264" s="201">
        <f t="shared" ref="Q264:T264" si="283">Q265</f>
        <v>0</v>
      </c>
      <c r="R264" s="201">
        <f t="shared" si="283"/>
        <v>0</v>
      </c>
      <c r="S264" s="201">
        <f t="shared" si="283"/>
        <v>0</v>
      </c>
      <c r="T264" s="201">
        <f t="shared" si="283"/>
        <v>0</v>
      </c>
      <c r="U264" s="201">
        <f t="shared" ref="U264:AA264" si="284">U265</f>
        <v>0</v>
      </c>
      <c r="V264" s="201">
        <f t="shared" si="284"/>
        <v>0</v>
      </c>
      <c r="W264" s="201">
        <f t="shared" si="284"/>
        <v>124268</v>
      </c>
      <c r="X264" s="201">
        <f t="shared" si="284"/>
        <v>971307</v>
      </c>
      <c r="Y264" s="201">
        <f t="shared" si="284"/>
        <v>1204981</v>
      </c>
      <c r="Z264" s="247">
        <f t="shared" si="284"/>
        <v>0</v>
      </c>
      <c r="AA264" s="247">
        <f t="shared" si="284"/>
        <v>0</v>
      </c>
      <c r="AB264" s="226"/>
    </row>
    <row r="265" spans="1:28" s="118" customFormat="1" ht="20.25" customHeight="1" x14ac:dyDescent="0.25">
      <c r="A265" s="187"/>
      <c r="B265" s="187"/>
      <c r="C265" s="187"/>
      <c r="D265" s="204"/>
      <c r="E265" s="204"/>
      <c r="F265" s="205"/>
      <c r="G265" s="128"/>
      <c r="H265" s="135"/>
      <c r="I265" s="135"/>
      <c r="J265" s="135"/>
      <c r="K265" s="11"/>
      <c r="L265" s="175">
        <v>422420</v>
      </c>
      <c r="M265" s="177" t="s">
        <v>295</v>
      </c>
      <c r="N265" s="178">
        <f>+SUMIF('Programska klasifikacija'!$N:$N,$L265,'Programska klasifikacija'!Q:Q)</f>
        <v>819418</v>
      </c>
      <c r="O265" s="178">
        <f>P265-N265</f>
        <v>0</v>
      </c>
      <c r="P265" s="178">
        <f>+SUMIF('Programska klasifikacija'!$N:$N,$L265,'Programska klasifikacija'!S:S)</f>
        <v>819418</v>
      </c>
      <c r="Q265" s="178">
        <f>+SUMIF('Programska klasifikacija'!$N:$N,$L265,'Programska klasifikacija'!T:T)</f>
        <v>0</v>
      </c>
      <c r="R265" s="178">
        <f>+SUMIF('Programska klasifikacija'!$N:$N,$L265,'Programska klasifikacija'!U:U)</f>
        <v>0</v>
      </c>
      <c r="S265" s="178">
        <f>+SUMIF('Programska klasifikacija'!$N:$N,$L265,'Programska klasifikacija'!V:V)</f>
        <v>0</v>
      </c>
      <c r="T265" s="178">
        <f>+SUMIF('Programska klasifikacija'!$N:$N,$L265,'Programska klasifikacija'!W:W)</f>
        <v>0</v>
      </c>
      <c r="U265" s="178"/>
      <c r="V265" s="178"/>
      <c r="W265" s="178">
        <f>+SUMIF('Programska klasifikacija'!$N:$N,$L265,'Programska klasifikacija'!Z:Z)</f>
        <v>124268</v>
      </c>
      <c r="X265" s="178">
        <f>+SUMIF('Programska klasifikacija'!$N:$N,$L265,'Programska klasifikacija'!AA:AA)</f>
        <v>971307</v>
      </c>
      <c r="Y265" s="178">
        <f>+SUMIF('Programska klasifikacija'!$N:$N,$L265,'Programska klasifikacija'!AB:AB)</f>
        <v>1204981</v>
      </c>
      <c r="Z265" s="178">
        <f>+SUMIF('Programska klasifikacija'!$N:$N,$L265,'Programska klasifikacija'!AC:AC)</f>
        <v>0</v>
      </c>
      <c r="AA265" s="178">
        <f>+SUMIF('Programska klasifikacija'!$N:$N,$L265,'Programska klasifikacija'!AD:AD)</f>
        <v>0</v>
      </c>
      <c r="AB265" s="226"/>
    </row>
    <row r="266" spans="1:28" s="118" customFormat="1" ht="20.25" hidden="1" customHeight="1" x14ac:dyDescent="0.25">
      <c r="A266" s="187"/>
      <c r="B266" s="187"/>
      <c r="C266" s="187"/>
      <c r="D266" s="204"/>
      <c r="E266" s="204"/>
      <c r="F266" s="205"/>
      <c r="G266" s="128"/>
      <c r="H266" s="135"/>
      <c r="I266" s="135"/>
      <c r="J266" s="135">
        <v>4225</v>
      </c>
      <c r="K266" s="135"/>
      <c r="L266" s="136"/>
      <c r="M266" s="131" t="s">
        <v>388</v>
      </c>
      <c r="N266" s="137">
        <v>0</v>
      </c>
      <c r="O266" s="137">
        <v>0</v>
      </c>
      <c r="P266" s="137">
        <v>0</v>
      </c>
      <c r="Q266" s="137">
        <v>0</v>
      </c>
      <c r="R266" s="137">
        <v>0</v>
      </c>
      <c r="S266" s="137">
        <v>0</v>
      </c>
      <c r="T266" s="137">
        <v>0</v>
      </c>
      <c r="U266" s="137">
        <v>0</v>
      </c>
      <c r="V266" s="137">
        <v>0</v>
      </c>
      <c r="W266" s="137">
        <v>0</v>
      </c>
      <c r="X266" s="137">
        <v>0</v>
      </c>
      <c r="Y266" s="137">
        <v>0</v>
      </c>
      <c r="Z266" s="246">
        <v>0</v>
      </c>
      <c r="AA266" s="246">
        <v>0</v>
      </c>
      <c r="AB266" s="226"/>
    </row>
    <row r="267" spans="1:28" s="118" customFormat="1" ht="20.25" hidden="1" customHeight="1" x14ac:dyDescent="0.25">
      <c r="A267" s="187"/>
      <c r="B267" s="187"/>
      <c r="C267" s="187"/>
      <c r="D267" s="204"/>
      <c r="E267" s="204"/>
      <c r="F267" s="205"/>
      <c r="G267" s="128"/>
      <c r="H267" s="135"/>
      <c r="I267" s="135"/>
      <c r="J267" s="135">
        <v>4227</v>
      </c>
      <c r="K267" s="135"/>
      <c r="L267" s="136"/>
      <c r="M267" s="131" t="s">
        <v>389</v>
      </c>
      <c r="N267" s="137">
        <v>0</v>
      </c>
      <c r="O267" s="137">
        <v>0</v>
      </c>
      <c r="P267" s="137">
        <v>0</v>
      </c>
      <c r="Q267" s="137">
        <v>0</v>
      </c>
      <c r="R267" s="137">
        <v>0</v>
      </c>
      <c r="S267" s="137">
        <v>0</v>
      </c>
      <c r="T267" s="137">
        <v>0</v>
      </c>
      <c r="U267" s="137">
        <v>0</v>
      </c>
      <c r="V267" s="137">
        <v>0</v>
      </c>
      <c r="W267" s="137">
        <v>0</v>
      </c>
      <c r="X267" s="137">
        <v>0</v>
      </c>
      <c r="Y267" s="137">
        <v>0</v>
      </c>
      <c r="Z267" s="246">
        <v>0</v>
      </c>
      <c r="AA267" s="246">
        <v>0</v>
      </c>
      <c r="AB267" s="226"/>
    </row>
    <row r="268" spans="1:28" s="218" customFormat="1" ht="20.25" customHeight="1" x14ac:dyDescent="0.25">
      <c r="A268" s="192"/>
      <c r="B268" s="192"/>
      <c r="C268" s="192"/>
      <c r="D268" s="211"/>
      <c r="E268" s="211"/>
      <c r="F268" s="212"/>
      <c r="G268" s="213"/>
      <c r="H268" s="214"/>
      <c r="I268" s="214">
        <v>423</v>
      </c>
      <c r="J268" s="214"/>
      <c r="K268" s="214"/>
      <c r="L268" s="215"/>
      <c r="M268" s="216" t="s">
        <v>390</v>
      </c>
      <c r="N268" s="217">
        <f t="shared" ref="N268:AA270" si="285">N269</f>
        <v>0</v>
      </c>
      <c r="O268" s="217">
        <f t="shared" si="285"/>
        <v>0</v>
      </c>
      <c r="P268" s="217">
        <f t="shared" si="285"/>
        <v>0</v>
      </c>
      <c r="Q268" s="217">
        <f t="shared" si="285"/>
        <v>0</v>
      </c>
      <c r="R268" s="217">
        <f t="shared" si="285"/>
        <v>0</v>
      </c>
      <c r="S268" s="217">
        <f t="shared" si="285"/>
        <v>0</v>
      </c>
      <c r="T268" s="217">
        <f t="shared" si="285"/>
        <v>0</v>
      </c>
      <c r="U268" s="217">
        <f t="shared" si="285"/>
        <v>0</v>
      </c>
      <c r="V268" s="217">
        <f t="shared" si="285"/>
        <v>0</v>
      </c>
      <c r="W268" s="217">
        <f t="shared" si="285"/>
        <v>0</v>
      </c>
      <c r="X268" s="217">
        <f t="shared" si="285"/>
        <v>30000</v>
      </c>
      <c r="Y268" s="217">
        <f t="shared" si="285"/>
        <v>81000</v>
      </c>
      <c r="Z268" s="245">
        <f t="shared" si="285"/>
        <v>0</v>
      </c>
      <c r="AA268" s="245">
        <f t="shared" si="285"/>
        <v>0</v>
      </c>
      <c r="AB268" s="226"/>
    </row>
    <row r="269" spans="1:28" s="118" customFormat="1" ht="20.25" customHeight="1" x14ac:dyDescent="0.25">
      <c r="A269" s="187"/>
      <c r="B269" s="187"/>
      <c r="C269" s="187"/>
      <c r="D269" s="204"/>
      <c r="E269" s="204"/>
      <c r="F269" s="205"/>
      <c r="G269" s="128"/>
      <c r="H269" s="135"/>
      <c r="I269" s="135"/>
      <c r="J269" s="135">
        <v>4231</v>
      </c>
      <c r="K269" s="135"/>
      <c r="L269" s="136"/>
      <c r="M269" s="131" t="s">
        <v>299</v>
      </c>
      <c r="N269" s="137">
        <f t="shared" si="285"/>
        <v>0</v>
      </c>
      <c r="O269" s="137">
        <f t="shared" si="285"/>
        <v>0</v>
      </c>
      <c r="P269" s="137">
        <f t="shared" si="285"/>
        <v>0</v>
      </c>
      <c r="Q269" s="137">
        <f t="shared" si="285"/>
        <v>0</v>
      </c>
      <c r="R269" s="137">
        <f t="shared" si="285"/>
        <v>0</v>
      </c>
      <c r="S269" s="137">
        <f t="shared" si="285"/>
        <v>0</v>
      </c>
      <c r="T269" s="137">
        <f t="shared" si="285"/>
        <v>0</v>
      </c>
      <c r="U269" s="137">
        <f t="shared" si="285"/>
        <v>0</v>
      </c>
      <c r="V269" s="137">
        <f t="shared" si="285"/>
        <v>0</v>
      </c>
      <c r="W269" s="137">
        <f t="shared" si="285"/>
        <v>0</v>
      </c>
      <c r="X269" s="137">
        <f t="shared" si="285"/>
        <v>30000</v>
      </c>
      <c r="Y269" s="137">
        <f t="shared" si="285"/>
        <v>81000</v>
      </c>
      <c r="Z269" s="246">
        <f t="shared" si="285"/>
        <v>0</v>
      </c>
      <c r="AA269" s="246">
        <f t="shared" si="285"/>
        <v>0</v>
      </c>
      <c r="AB269" s="226"/>
    </row>
    <row r="270" spans="1:28" s="118" customFormat="1" ht="20.25" customHeight="1" x14ac:dyDescent="0.25">
      <c r="A270" s="187"/>
      <c r="B270" s="187"/>
      <c r="C270" s="187"/>
      <c r="D270" s="204"/>
      <c r="E270" s="204"/>
      <c r="F270" s="205"/>
      <c r="G270" s="128"/>
      <c r="H270" s="135"/>
      <c r="I270" s="135"/>
      <c r="J270" s="135"/>
      <c r="K270" s="198">
        <v>42311</v>
      </c>
      <c r="L270" s="199"/>
      <c r="M270" s="199" t="s">
        <v>299</v>
      </c>
      <c r="N270" s="201">
        <f t="shared" si="285"/>
        <v>0</v>
      </c>
      <c r="O270" s="201">
        <f t="shared" si="285"/>
        <v>0</v>
      </c>
      <c r="P270" s="201">
        <f t="shared" si="285"/>
        <v>0</v>
      </c>
      <c r="Q270" s="201">
        <f t="shared" si="285"/>
        <v>0</v>
      </c>
      <c r="R270" s="201">
        <f t="shared" si="285"/>
        <v>0</v>
      </c>
      <c r="S270" s="201">
        <f t="shared" si="285"/>
        <v>0</v>
      </c>
      <c r="T270" s="201">
        <f t="shared" si="285"/>
        <v>0</v>
      </c>
      <c r="U270" s="201">
        <f t="shared" si="285"/>
        <v>0</v>
      </c>
      <c r="V270" s="201">
        <f t="shared" si="285"/>
        <v>0</v>
      </c>
      <c r="W270" s="201">
        <f t="shared" si="285"/>
        <v>0</v>
      </c>
      <c r="X270" s="201">
        <f t="shared" si="285"/>
        <v>30000</v>
      </c>
      <c r="Y270" s="201">
        <f t="shared" si="285"/>
        <v>81000</v>
      </c>
      <c r="Z270" s="247">
        <f t="shared" si="285"/>
        <v>0</v>
      </c>
      <c r="AA270" s="247">
        <f t="shared" si="285"/>
        <v>0</v>
      </c>
      <c r="AB270" s="226"/>
    </row>
    <row r="271" spans="1:28" s="118" customFormat="1" ht="20.25" customHeight="1" x14ac:dyDescent="0.25">
      <c r="A271" s="187"/>
      <c r="B271" s="187"/>
      <c r="C271" s="187"/>
      <c r="D271" s="204"/>
      <c r="E271" s="204"/>
      <c r="F271" s="205"/>
      <c r="G271" s="128"/>
      <c r="H271" s="135"/>
      <c r="I271" s="135"/>
      <c r="J271" s="135"/>
      <c r="K271" s="11"/>
      <c r="L271" s="175">
        <v>423110</v>
      </c>
      <c r="M271" s="177" t="s">
        <v>299</v>
      </c>
      <c r="N271" s="178">
        <f>+SUMIF('Programska klasifikacija'!$N:$N,$L271,'Programska klasifikacija'!Q:Q)</f>
        <v>0</v>
      </c>
      <c r="O271" s="178">
        <f>P271-N271</f>
        <v>0</v>
      </c>
      <c r="P271" s="178">
        <f>+SUMIF('Programska klasifikacija'!$N:$N,$L271,'Programska klasifikacija'!S:S)</f>
        <v>0</v>
      </c>
      <c r="Q271" s="178">
        <f>+SUMIF('Programska klasifikacija'!$N:$N,$L271,'Programska klasifikacija'!T:T)</f>
        <v>0</v>
      </c>
      <c r="R271" s="178">
        <f>+SUMIF('Programska klasifikacija'!$N:$N,$L271,'Programska klasifikacija'!U:U)</f>
        <v>0</v>
      </c>
      <c r="S271" s="178">
        <f>+SUMIF('Programska klasifikacija'!$N:$N,$L271,'Programska klasifikacija'!V:V)</f>
        <v>0</v>
      </c>
      <c r="T271" s="178">
        <f>+SUMIF('Programska klasifikacija'!$N:$N,$L271,'Programska klasifikacija'!W:W)</f>
        <v>0</v>
      </c>
      <c r="U271" s="178"/>
      <c r="V271" s="178"/>
      <c r="W271" s="178">
        <f>+SUMIF('Programska klasifikacija'!$N:$N,$L271,'Programska klasifikacija'!Z:Z)</f>
        <v>0</v>
      </c>
      <c r="X271" s="178">
        <f>+SUMIF('Programska klasifikacija'!$N:$N,$L271,'Programska klasifikacija'!AA:AA)</f>
        <v>30000</v>
      </c>
      <c r="Y271" s="178">
        <f>+SUMIF('Programska klasifikacija'!$N:$N,$L271,'Programska klasifikacija'!AB:AB)</f>
        <v>81000</v>
      </c>
      <c r="Z271" s="178">
        <f>+SUMIF('Programska klasifikacija'!$N:$N,$L271,'Programska klasifikacija'!AC:AC)</f>
        <v>0</v>
      </c>
      <c r="AA271" s="178">
        <f>+SUMIF('Programska klasifikacija'!$N:$N,$L271,'Programska klasifikacija'!AD:AD)</f>
        <v>0</v>
      </c>
      <c r="AB271" s="226"/>
    </row>
    <row r="272" spans="1:28" s="218" customFormat="1" ht="20.25" customHeight="1" x14ac:dyDescent="0.25">
      <c r="A272" s="192"/>
      <c r="B272" s="192"/>
      <c r="C272" s="192"/>
      <c r="D272" s="211"/>
      <c r="E272" s="211"/>
      <c r="F272" s="212"/>
      <c r="G272" s="213"/>
      <c r="H272" s="214"/>
      <c r="I272" s="214">
        <v>426</v>
      </c>
      <c r="J272" s="214"/>
      <c r="K272" s="214"/>
      <c r="L272" s="215"/>
      <c r="M272" s="216" t="s">
        <v>301</v>
      </c>
      <c r="N272" s="217">
        <f>N273</f>
        <v>10000</v>
      </c>
      <c r="O272" s="217">
        <f t="shared" ref="O272:AA272" si="286">O273</f>
        <v>0</v>
      </c>
      <c r="P272" s="217">
        <f>P273</f>
        <v>10000</v>
      </c>
      <c r="Q272" s="217">
        <f t="shared" ref="Q272:T272" si="287">Q273</f>
        <v>0</v>
      </c>
      <c r="R272" s="217">
        <f t="shared" si="287"/>
        <v>0</v>
      </c>
      <c r="S272" s="217">
        <f t="shared" si="287"/>
        <v>0</v>
      </c>
      <c r="T272" s="217">
        <f t="shared" si="287"/>
        <v>0</v>
      </c>
      <c r="U272" s="217">
        <f t="shared" si="286"/>
        <v>0</v>
      </c>
      <c r="V272" s="217">
        <f t="shared" si="286"/>
        <v>0</v>
      </c>
      <c r="W272" s="217">
        <f t="shared" si="286"/>
        <v>956</v>
      </c>
      <c r="X272" s="217">
        <f t="shared" si="286"/>
        <v>10000</v>
      </c>
      <c r="Y272" s="217">
        <f t="shared" si="286"/>
        <v>5000</v>
      </c>
      <c r="Z272" s="245">
        <f t="shared" si="286"/>
        <v>0</v>
      </c>
      <c r="AA272" s="245">
        <f t="shared" si="286"/>
        <v>0</v>
      </c>
      <c r="AB272" s="226"/>
    </row>
    <row r="273" spans="1:28" s="118" customFormat="1" ht="20.25" customHeight="1" x14ac:dyDescent="0.25">
      <c r="A273" s="187"/>
      <c r="B273" s="187"/>
      <c r="C273" s="187"/>
      <c r="D273" s="204"/>
      <c r="E273" s="204"/>
      <c r="F273" s="205"/>
      <c r="G273" s="128"/>
      <c r="H273" s="135"/>
      <c r="I273" s="135"/>
      <c r="J273" s="135">
        <v>4262</v>
      </c>
      <c r="K273" s="135"/>
      <c r="L273" s="136"/>
      <c r="M273" s="131" t="s">
        <v>302</v>
      </c>
      <c r="N273" s="137">
        <f t="shared" ref="N273:AA274" si="288">N274</f>
        <v>10000</v>
      </c>
      <c r="O273" s="137">
        <f t="shared" si="288"/>
        <v>0</v>
      </c>
      <c r="P273" s="137">
        <f t="shared" si="288"/>
        <v>10000</v>
      </c>
      <c r="Q273" s="137">
        <f t="shared" si="288"/>
        <v>0</v>
      </c>
      <c r="R273" s="137">
        <f t="shared" si="288"/>
        <v>0</v>
      </c>
      <c r="S273" s="137">
        <f t="shared" si="288"/>
        <v>0</v>
      </c>
      <c r="T273" s="137">
        <f t="shared" si="288"/>
        <v>0</v>
      </c>
      <c r="U273" s="137">
        <f t="shared" si="288"/>
        <v>0</v>
      </c>
      <c r="V273" s="137">
        <f t="shared" si="288"/>
        <v>0</v>
      </c>
      <c r="W273" s="137">
        <f t="shared" si="288"/>
        <v>956</v>
      </c>
      <c r="X273" s="137">
        <f t="shared" si="288"/>
        <v>10000</v>
      </c>
      <c r="Y273" s="137">
        <f t="shared" si="288"/>
        <v>5000</v>
      </c>
      <c r="Z273" s="246">
        <f t="shared" si="288"/>
        <v>0</v>
      </c>
      <c r="AA273" s="246">
        <f t="shared" si="288"/>
        <v>0</v>
      </c>
      <c r="AB273" s="226"/>
    </row>
    <row r="274" spans="1:28" s="118" customFormat="1" ht="20.25" customHeight="1" x14ac:dyDescent="0.25">
      <c r="A274" s="187"/>
      <c r="B274" s="187"/>
      <c r="C274" s="187"/>
      <c r="D274" s="204"/>
      <c r="E274" s="204"/>
      <c r="F274" s="205"/>
      <c r="G274" s="128"/>
      <c r="H274" s="135"/>
      <c r="I274" s="135"/>
      <c r="J274" s="135"/>
      <c r="K274" s="198">
        <v>42621</v>
      </c>
      <c r="L274" s="199"/>
      <c r="M274" s="199" t="s">
        <v>302</v>
      </c>
      <c r="N274" s="201">
        <f t="shared" si="288"/>
        <v>10000</v>
      </c>
      <c r="O274" s="201">
        <f t="shared" si="288"/>
        <v>0</v>
      </c>
      <c r="P274" s="201">
        <f t="shared" si="288"/>
        <v>10000</v>
      </c>
      <c r="Q274" s="201">
        <f t="shared" si="288"/>
        <v>0</v>
      </c>
      <c r="R274" s="201">
        <f t="shared" si="288"/>
        <v>0</v>
      </c>
      <c r="S274" s="201">
        <f t="shared" si="288"/>
        <v>0</v>
      </c>
      <c r="T274" s="201">
        <f t="shared" si="288"/>
        <v>0</v>
      </c>
      <c r="U274" s="201">
        <f t="shared" si="288"/>
        <v>0</v>
      </c>
      <c r="V274" s="201">
        <f t="shared" si="288"/>
        <v>0</v>
      </c>
      <c r="W274" s="201">
        <f t="shared" si="288"/>
        <v>956</v>
      </c>
      <c r="X274" s="201">
        <f t="shared" si="288"/>
        <v>10000</v>
      </c>
      <c r="Y274" s="201">
        <f t="shared" si="288"/>
        <v>5000</v>
      </c>
      <c r="Z274" s="247">
        <f t="shared" si="288"/>
        <v>0</v>
      </c>
      <c r="AA274" s="247">
        <f t="shared" si="288"/>
        <v>0</v>
      </c>
      <c r="AB274" s="226"/>
    </row>
    <row r="275" spans="1:28" s="118" customFormat="1" ht="20.25" customHeight="1" x14ac:dyDescent="0.25">
      <c r="A275" s="187"/>
      <c r="B275" s="187"/>
      <c r="C275" s="187"/>
      <c r="D275" s="204"/>
      <c r="E275" s="204"/>
      <c r="F275" s="205"/>
      <c r="G275" s="128"/>
      <c r="H275" s="135"/>
      <c r="I275" s="135"/>
      <c r="J275" s="135"/>
      <c r="K275" s="11"/>
      <c r="L275" s="175">
        <v>426210</v>
      </c>
      <c r="M275" s="177" t="s">
        <v>302</v>
      </c>
      <c r="N275" s="178">
        <f>+SUMIF('Programska klasifikacija'!$N:$N,$L275,'Programska klasifikacija'!Q:Q)</f>
        <v>10000</v>
      </c>
      <c r="O275" s="178">
        <f>P275-N275</f>
        <v>0</v>
      </c>
      <c r="P275" s="178">
        <f>+SUMIF('Programska klasifikacija'!$N:$N,$L275,'Programska klasifikacija'!S:S)</f>
        <v>10000</v>
      </c>
      <c r="Q275" s="178">
        <f>+SUMIF('Programska klasifikacija'!$N:$N,$L275,'Programska klasifikacija'!T:T)</f>
        <v>0</v>
      </c>
      <c r="R275" s="178">
        <f>+SUMIF('Programska klasifikacija'!$N:$N,$L275,'Programska klasifikacija'!U:U)</f>
        <v>0</v>
      </c>
      <c r="S275" s="178">
        <f>+SUMIF('Programska klasifikacija'!$N:$N,$L275,'Programska klasifikacija'!V:V)</f>
        <v>0</v>
      </c>
      <c r="T275" s="178">
        <f>+SUMIF('Programska klasifikacija'!$N:$N,$L275,'Programska klasifikacija'!W:W)</f>
        <v>0</v>
      </c>
      <c r="U275" s="178">
        <f>+SUMIF('Programska klasifikacija'!$N:$N,$L275,'Programska klasifikacija'!X:X)</f>
        <v>0</v>
      </c>
      <c r="V275" s="178">
        <f>+SUMIF('Programska klasifikacija'!$N:$N,$L275,'Programska klasifikacija'!Y:Y)</f>
        <v>0</v>
      </c>
      <c r="W275" s="178">
        <f>+SUMIF('Programska klasifikacija'!$N:$N,$L275,'Programska klasifikacija'!Z:Z)</f>
        <v>956</v>
      </c>
      <c r="X275" s="178">
        <f>+SUMIF('Programska klasifikacija'!$N:$N,$L275,'Programska klasifikacija'!AA:AA)</f>
        <v>10000</v>
      </c>
      <c r="Y275" s="178">
        <f>+SUMIF('Programska klasifikacija'!$N:$N,$L275,'Programska klasifikacija'!AB:AB)</f>
        <v>5000</v>
      </c>
      <c r="Z275" s="178">
        <f>+SUMIF('Programska klasifikacija'!$N:$N,$L275,'Programska klasifikacija'!AC:AC)</f>
        <v>0</v>
      </c>
      <c r="AA275" s="178">
        <f>+SUMIF('Programska klasifikacija'!$N:$N,$L275,'Programska klasifikacija'!AD:AD)</f>
        <v>0</v>
      </c>
      <c r="AB275" s="226"/>
    </row>
    <row r="276" spans="1:28" s="191" customFormat="1" ht="20.25" customHeight="1" x14ac:dyDescent="0.25">
      <c r="A276" s="187"/>
      <c r="B276" s="202"/>
      <c r="C276" s="202"/>
      <c r="D276" s="204"/>
      <c r="E276" s="204"/>
      <c r="F276" s="205"/>
      <c r="G276" s="125"/>
      <c r="H276" s="125">
        <v>45</v>
      </c>
      <c r="I276" s="125"/>
      <c r="J276" s="125"/>
      <c r="K276" s="125"/>
      <c r="L276" s="125"/>
      <c r="M276" s="189" t="s">
        <v>45</v>
      </c>
      <c r="N276" s="190">
        <f t="shared" ref="N276:AA279" si="289">N277</f>
        <v>71000</v>
      </c>
      <c r="O276" s="190">
        <f t="shared" si="289"/>
        <v>0</v>
      </c>
      <c r="P276" s="190">
        <f t="shared" si="289"/>
        <v>71000</v>
      </c>
      <c r="Q276" s="190">
        <f t="shared" si="289"/>
        <v>0</v>
      </c>
      <c r="R276" s="190">
        <f t="shared" si="289"/>
        <v>0</v>
      </c>
      <c r="S276" s="190">
        <f t="shared" si="289"/>
        <v>0</v>
      </c>
      <c r="T276" s="190">
        <f t="shared" si="289"/>
        <v>0</v>
      </c>
      <c r="U276" s="190">
        <f t="shared" si="289"/>
        <v>0</v>
      </c>
      <c r="V276" s="190">
        <f t="shared" si="289"/>
        <v>0</v>
      </c>
      <c r="W276" s="190">
        <f t="shared" si="289"/>
        <v>65465</v>
      </c>
      <c r="X276" s="190">
        <f t="shared" si="289"/>
        <v>0</v>
      </c>
      <c r="Y276" s="190">
        <f t="shared" si="289"/>
        <v>0</v>
      </c>
      <c r="Z276" s="244">
        <f t="shared" si="289"/>
        <v>0</v>
      </c>
      <c r="AA276" s="244">
        <f t="shared" si="289"/>
        <v>0</v>
      </c>
      <c r="AB276" s="226"/>
    </row>
    <row r="277" spans="1:28" s="218" customFormat="1" ht="20.25" customHeight="1" x14ac:dyDescent="0.25">
      <c r="A277" s="192"/>
      <c r="B277" s="192"/>
      <c r="C277" s="192"/>
      <c r="D277" s="211"/>
      <c r="E277" s="211"/>
      <c r="F277" s="212"/>
      <c r="G277" s="213"/>
      <c r="H277" s="214"/>
      <c r="I277" s="214">
        <v>452</v>
      </c>
      <c r="J277" s="214"/>
      <c r="K277" s="214"/>
      <c r="L277" s="215"/>
      <c r="M277" s="216" t="s">
        <v>303</v>
      </c>
      <c r="N277" s="217">
        <f t="shared" si="289"/>
        <v>71000</v>
      </c>
      <c r="O277" s="217">
        <f t="shared" si="289"/>
        <v>0</v>
      </c>
      <c r="P277" s="217">
        <f t="shared" si="289"/>
        <v>71000</v>
      </c>
      <c r="Q277" s="217">
        <f t="shared" si="289"/>
        <v>0</v>
      </c>
      <c r="R277" s="217">
        <f t="shared" si="289"/>
        <v>0</v>
      </c>
      <c r="S277" s="217">
        <f t="shared" si="289"/>
        <v>0</v>
      </c>
      <c r="T277" s="217">
        <f t="shared" si="289"/>
        <v>0</v>
      </c>
      <c r="U277" s="217">
        <f t="shared" si="289"/>
        <v>0</v>
      </c>
      <c r="V277" s="217">
        <f t="shared" si="289"/>
        <v>0</v>
      </c>
      <c r="W277" s="217">
        <f t="shared" si="289"/>
        <v>65465</v>
      </c>
      <c r="X277" s="217">
        <f t="shared" si="289"/>
        <v>0</v>
      </c>
      <c r="Y277" s="217">
        <f t="shared" si="289"/>
        <v>0</v>
      </c>
      <c r="Z277" s="245">
        <f t="shared" si="289"/>
        <v>0</v>
      </c>
      <c r="AA277" s="245">
        <f t="shared" si="289"/>
        <v>0</v>
      </c>
      <c r="AB277" s="226"/>
    </row>
    <row r="278" spans="1:28" s="118" customFormat="1" ht="20.25" customHeight="1" x14ac:dyDescent="0.25">
      <c r="A278" s="187"/>
      <c r="B278" s="187"/>
      <c r="C278" s="187"/>
      <c r="D278" s="204"/>
      <c r="E278" s="204"/>
      <c r="F278" s="205"/>
      <c r="G278" s="128"/>
      <c r="H278" s="135"/>
      <c r="I278" s="135"/>
      <c r="J278" s="135">
        <v>4521</v>
      </c>
      <c r="K278" s="135"/>
      <c r="L278" s="136"/>
      <c r="M278" s="131" t="s">
        <v>303</v>
      </c>
      <c r="N278" s="137">
        <f t="shared" si="289"/>
        <v>71000</v>
      </c>
      <c r="O278" s="137">
        <f t="shared" si="289"/>
        <v>0</v>
      </c>
      <c r="P278" s="137">
        <f t="shared" si="289"/>
        <v>71000</v>
      </c>
      <c r="Q278" s="137">
        <f t="shared" si="289"/>
        <v>0</v>
      </c>
      <c r="R278" s="137">
        <f t="shared" si="289"/>
        <v>0</v>
      </c>
      <c r="S278" s="137">
        <f t="shared" si="289"/>
        <v>0</v>
      </c>
      <c r="T278" s="137">
        <f t="shared" si="289"/>
        <v>0</v>
      </c>
      <c r="U278" s="137">
        <f t="shared" si="289"/>
        <v>0</v>
      </c>
      <c r="V278" s="137">
        <f t="shared" si="289"/>
        <v>0</v>
      </c>
      <c r="W278" s="137">
        <f t="shared" si="289"/>
        <v>65465</v>
      </c>
      <c r="X278" s="137">
        <f t="shared" si="289"/>
        <v>0</v>
      </c>
      <c r="Y278" s="137">
        <f t="shared" si="289"/>
        <v>0</v>
      </c>
      <c r="Z278" s="246">
        <f t="shared" si="289"/>
        <v>0</v>
      </c>
      <c r="AA278" s="246">
        <f t="shared" si="289"/>
        <v>0</v>
      </c>
      <c r="AB278" s="226"/>
    </row>
    <row r="279" spans="1:28" s="118" customFormat="1" ht="20.25" customHeight="1" x14ac:dyDescent="0.25">
      <c r="A279" s="187"/>
      <c r="B279" s="187"/>
      <c r="C279" s="187"/>
      <c r="D279" s="204"/>
      <c r="E279" s="204"/>
      <c r="F279" s="205"/>
      <c r="G279" s="128"/>
      <c r="H279" s="135"/>
      <c r="I279" s="135"/>
      <c r="J279" s="135"/>
      <c r="K279" s="198">
        <v>45211</v>
      </c>
      <c r="L279" s="199"/>
      <c r="M279" s="199" t="s">
        <v>303</v>
      </c>
      <c r="N279" s="201">
        <f t="shared" si="289"/>
        <v>71000</v>
      </c>
      <c r="O279" s="201">
        <f t="shared" si="289"/>
        <v>0</v>
      </c>
      <c r="P279" s="201">
        <f t="shared" si="289"/>
        <v>71000</v>
      </c>
      <c r="Q279" s="201">
        <f t="shared" si="289"/>
        <v>0</v>
      </c>
      <c r="R279" s="201">
        <f t="shared" si="289"/>
        <v>0</v>
      </c>
      <c r="S279" s="201">
        <f t="shared" si="289"/>
        <v>0</v>
      </c>
      <c r="T279" s="201">
        <f t="shared" si="289"/>
        <v>0</v>
      </c>
      <c r="U279" s="201">
        <f t="shared" ref="U279:V279" si="290">U280</f>
        <v>0</v>
      </c>
      <c r="V279" s="201">
        <f t="shared" si="290"/>
        <v>0</v>
      </c>
      <c r="W279" s="201">
        <f t="shared" si="289"/>
        <v>65465</v>
      </c>
      <c r="X279" s="201">
        <f t="shared" si="289"/>
        <v>0</v>
      </c>
      <c r="Y279" s="201">
        <f t="shared" si="289"/>
        <v>0</v>
      </c>
      <c r="Z279" s="247">
        <f t="shared" si="289"/>
        <v>0</v>
      </c>
      <c r="AA279" s="247">
        <f t="shared" si="289"/>
        <v>0</v>
      </c>
      <c r="AB279" s="226"/>
    </row>
    <row r="280" spans="1:28" s="118" customFormat="1" ht="20.25" customHeight="1" x14ac:dyDescent="0.25">
      <c r="A280" s="187"/>
      <c r="B280" s="187"/>
      <c r="C280" s="187"/>
      <c r="D280" s="204"/>
      <c r="E280" s="204"/>
      <c r="F280" s="205"/>
      <c r="G280" s="128"/>
      <c r="H280" s="135"/>
      <c r="I280" s="135"/>
      <c r="J280" s="135"/>
      <c r="K280" s="11"/>
      <c r="L280" s="175">
        <v>452110</v>
      </c>
      <c r="M280" s="177" t="s">
        <v>303</v>
      </c>
      <c r="N280" s="178">
        <f>+SUMIF('Programska klasifikacija'!$N:$N,$L280,'Programska klasifikacija'!Q:Q)</f>
        <v>71000</v>
      </c>
      <c r="O280" s="178">
        <f>P280-N280</f>
        <v>0</v>
      </c>
      <c r="P280" s="178">
        <f>+SUMIF('Programska klasifikacija'!$N:$N,$L280,'Programska klasifikacija'!S:S)</f>
        <v>71000</v>
      </c>
      <c r="Q280" s="178">
        <f>+SUMIF('Programska klasifikacija'!$N:$N,$L280,'Programska klasifikacija'!T:T)</f>
        <v>0</v>
      </c>
      <c r="R280" s="178">
        <f>+SUMIF('Programska klasifikacija'!$N:$N,$L280,'Programska klasifikacija'!U:U)</f>
        <v>0</v>
      </c>
      <c r="S280" s="178">
        <f>+SUMIF('Programska klasifikacija'!$N:$N,$L280,'Programska klasifikacija'!V:V)</f>
        <v>0</v>
      </c>
      <c r="T280" s="178">
        <f>+SUMIF('Programska klasifikacija'!$N:$N,$L280,'Programska klasifikacija'!W:W)</f>
        <v>0</v>
      </c>
      <c r="U280" s="178">
        <f>+SUMIF('Programska klasifikacija'!$N:$N,$L280,'Programska klasifikacija'!X:X)</f>
        <v>0</v>
      </c>
      <c r="V280" s="178">
        <f>+SUMIF('Programska klasifikacija'!$N:$N,$L280,'Programska klasifikacija'!Y:Y)</f>
        <v>0</v>
      </c>
      <c r="W280" s="178">
        <f>+SUMIF('Programska klasifikacija'!$N:$N,$L280,'Programska klasifikacija'!Z:Z)</f>
        <v>65465</v>
      </c>
      <c r="X280" s="178">
        <f>+SUMIF('Programska klasifikacija'!$N:$N,$L280,'Programska klasifikacija'!AA:AA)</f>
        <v>0</v>
      </c>
      <c r="Y280" s="178">
        <f>+SUMIF('Programska klasifikacija'!$N:$N,$L280,'Programska klasifikacija'!AB:AB)</f>
        <v>0</v>
      </c>
      <c r="Z280" s="178">
        <f>+SUMIF('Programska klasifikacija'!$N:$N,$L280,'Programska klasifikacija'!AC:AC)</f>
        <v>0</v>
      </c>
      <c r="AA280" s="178">
        <f>+SUMIF('Programska klasifikacija'!$N:$N,$L280,'Programska klasifikacija'!AD:AD)</f>
        <v>0</v>
      </c>
      <c r="AB280" s="226"/>
    </row>
    <row r="281" spans="1:28" s="111" customFormat="1" ht="20.100000000000001" customHeight="1" x14ac:dyDescent="0.25">
      <c r="A281" s="187"/>
      <c r="B281" s="203"/>
      <c r="C281" s="203"/>
      <c r="D281" s="203"/>
      <c r="E281" s="203"/>
      <c r="F281" s="187"/>
      <c r="G281" s="149"/>
      <c r="H281" s="149"/>
      <c r="I281" s="149"/>
      <c r="J281" s="149"/>
      <c r="K281" s="149"/>
      <c r="L281" s="149"/>
      <c r="M281" s="151"/>
      <c r="N281" s="152"/>
      <c r="O281" s="73"/>
      <c r="X281" s="249"/>
      <c r="Y281" s="249"/>
      <c r="Z281" s="249"/>
      <c r="AA281" s="249"/>
    </row>
    <row r="282" spans="1:28" s="111" customFormat="1" ht="20.100000000000001" customHeight="1" x14ac:dyDescent="0.25">
      <c r="A282" s="187"/>
      <c r="B282" s="203"/>
      <c r="C282" s="203"/>
      <c r="D282" s="203"/>
      <c r="E282" s="203"/>
      <c r="F282" s="187"/>
      <c r="G282" s="153"/>
      <c r="H282" s="153"/>
      <c r="I282" s="153"/>
      <c r="J282" s="153"/>
      <c r="K282" s="153"/>
      <c r="L282" s="153"/>
      <c r="M282" s="154"/>
      <c r="N282" s="155"/>
      <c r="O282" s="74"/>
      <c r="X282" s="249"/>
      <c r="Y282" s="249"/>
      <c r="Z282" s="249"/>
      <c r="AA282" s="249"/>
    </row>
    <row r="283" spans="1:28" s="111" customFormat="1" ht="20.100000000000001" customHeight="1" x14ac:dyDescent="0.25">
      <c r="A283" s="187"/>
      <c r="B283" s="203"/>
      <c r="C283" s="203"/>
      <c r="D283" s="203"/>
      <c r="E283" s="203"/>
      <c r="F283" s="187"/>
      <c r="G283" s="156"/>
      <c r="H283" s="156"/>
      <c r="I283" s="156"/>
      <c r="J283" s="156"/>
      <c r="K283" s="156"/>
      <c r="L283" s="156"/>
      <c r="M283" s="155"/>
      <c r="N283" s="110"/>
      <c r="X283" s="249"/>
      <c r="Y283" s="249"/>
      <c r="Z283" s="249"/>
      <c r="AA283" s="249"/>
    </row>
    <row r="284" spans="1:28" s="111" customFormat="1" ht="15.75" customHeight="1" x14ac:dyDescent="0.25">
      <c r="A284" s="187"/>
      <c r="B284" s="203"/>
      <c r="C284" s="203"/>
      <c r="D284" s="203"/>
      <c r="E284" s="203"/>
      <c r="F284" s="187"/>
      <c r="G284" s="156"/>
      <c r="H284" s="156"/>
      <c r="I284" s="156"/>
      <c r="J284" s="156"/>
      <c r="K284" s="156"/>
      <c r="L284" s="156"/>
      <c r="N284" s="153"/>
      <c r="O284" s="153"/>
      <c r="P284" s="158"/>
      <c r="X284" s="249"/>
      <c r="Y284" s="249"/>
      <c r="Z284" s="249"/>
      <c r="AA284" s="249"/>
    </row>
    <row r="285" spans="1:28" s="111" customFormat="1" ht="20.25" customHeight="1" x14ac:dyDescent="0.25">
      <c r="A285" s="187"/>
      <c r="B285" s="203"/>
      <c r="C285" s="203"/>
      <c r="D285" s="203"/>
      <c r="E285" s="203"/>
      <c r="F285" s="187"/>
      <c r="G285" s="153"/>
      <c r="H285" s="153"/>
      <c r="I285" s="153"/>
      <c r="J285" s="153"/>
      <c r="K285" s="153"/>
      <c r="L285" s="153"/>
      <c r="N285" s="153"/>
      <c r="O285" s="153"/>
      <c r="P285" s="158"/>
      <c r="X285" s="249"/>
      <c r="Y285" s="249"/>
      <c r="Z285" s="249"/>
      <c r="AA285" s="249"/>
    </row>
    <row r="286" spans="1:28" s="111" customFormat="1" ht="20.25" customHeight="1" x14ac:dyDescent="0.25">
      <c r="A286" s="187"/>
      <c r="B286" s="203"/>
      <c r="C286" s="203"/>
      <c r="D286" s="203"/>
      <c r="E286" s="203"/>
      <c r="F286" s="187"/>
      <c r="G286" s="159"/>
      <c r="H286" s="159"/>
      <c r="I286" s="159"/>
      <c r="J286" s="159"/>
      <c r="K286" s="159"/>
      <c r="L286" s="159"/>
      <c r="M286" s="160"/>
      <c r="N286" s="75"/>
      <c r="O286" s="75"/>
      <c r="P286" s="160"/>
      <c r="X286" s="249"/>
      <c r="Y286" s="249"/>
      <c r="Z286" s="249"/>
      <c r="AA286" s="249"/>
    </row>
    <row r="287" spans="1:28" s="111" customFormat="1" ht="20.25" customHeight="1" x14ac:dyDescent="0.25">
      <c r="A287" s="187"/>
      <c r="B287" s="203"/>
      <c r="C287" s="203"/>
      <c r="D287" s="203"/>
      <c r="E287" s="203"/>
      <c r="F287" s="187"/>
      <c r="G287" s="161"/>
      <c r="H287" s="161"/>
      <c r="I287" s="161"/>
      <c r="J287" s="161"/>
      <c r="K287" s="161"/>
      <c r="L287" s="161"/>
      <c r="M287" s="163"/>
      <c r="N287" s="67"/>
      <c r="O287" s="67"/>
      <c r="P287" s="67"/>
      <c r="X287" s="249"/>
      <c r="Y287" s="249"/>
      <c r="Z287" s="249"/>
      <c r="AA287" s="249"/>
    </row>
    <row r="288" spans="1:28" x14ac:dyDescent="0.25">
      <c r="M288" s="163"/>
      <c r="N288" s="67"/>
      <c r="O288" s="67"/>
    </row>
    <row r="289" spans="13:15" x14ac:dyDescent="0.25">
      <c r="M289" s="163"/>
      <c r="N289" s="67"/>
      <c r="O289" s="67"/>
    </row>
  </sheetData>
  <autoFilter ref="A7:AC7"/>
  <mergeCells count="6">
    <mergeCell ref="G8:M8"/>
    <mergeCell ref="G2:AA2"/>
    <mergeCell ref="G4:AA4"/>
    <mergeCell ref="N5:P5"/>
    <mergeCell ref="Q5:V5"/>
    <mergeCell ref="W5:AA5"/>
  </mergeCells>
  <conditionalFormatting sqref="D8:F17 D21:F280">
    <cfRule type="cellIs" dxfId="18" priority="4" operator="lessThan">
      <formula>0</formula>
    </cfRule>
    <cfRule type="cellIs" dxfId="17" priority="5" operator="greaterThan">
      <formula>0</formula>
    </cfRule>
  </conditionalFormatting>
  <conditionalFormatting sqref="N3:AA3">
    <cfRule type="cellIs" dxfId="16" priority="3" operator="equal">
      <formula>0</formula>
    </cfRule>
  </conditionalFormatting>
  <conditionalFormatting sqref="D18:F20">
    <cfRule type="cellIs" dxfId="15" priority="1" operator="lessThan">
      <formula>0</formula>
    </cfRule>
    <cfRule type="cellIs" dxfId="14" priority="2" operator="greaterThan">
      <formula>0</formula>
    </cfRule>
  </conditionalFormatting>
  <dataValidations count="1">
    <dataValidation type="whole" allowBlank="1" showErrorMessage="1" errorTitle="Neispravan unos" error="Unijeti cijelobrojnu vrijednost" promptTitle="Upozorenje !" prompt="Unešena je nedozvoljena vrijednost u polje" sqref="G287 G281:L281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8</vt:i4>
      </vt:variant>
    </vt:vector>
  </HeadingPairs>
  <TitlesOfParts>
    <vt:vector size="19" baseType="lpstr">
      <vt:lpstr>Sažetak</vt:lpstr>
      <vt:lpstr>Račun prihoda i rashoda </vt:lpstr>
      <vt:lpstr>Rashodi i prihodi prema izvoru</vt:lpstr>
      <vt:lpstr>Rashodi prema funkcijskoj kl.</vt:lpstr>
      <vt:lpstr>Račun financiranja</vt:lpstr>
      <vt:lpstr>Račun financiranja prema izvoru</vt:lpstr>
      <vt:lpstr>Preneseni višak-manjak</vt:lpstr>
      <vt:lpstr>Programska klasifikacija</vt:lpstr>
      <vt:lpstr>Plan rashoda-UK</vt:lpstr>
      <vt:lpstr>Plan prihoda-UK</vt:lpstr>
      <vt:lpstr>Programska klasifikacija-2.raz</vt:lpstr>
      <vt:lpstr>'Plan prihoda-UK'!Ispis_naslova</vt:lpstr>
      <vt:lpstr>'Plan rashoda-UK'!Ispis_naslova</vt:lpstr>
      <vt:lpstr>'Programska klasifikacija'!Ispis_naslova</vt:lpstr>
      <vt:lpstr>'Programska klasifikacija-2.raz'!Ispis_naslova</vt:lpstr>
      <vt:lpstr>'Plan prihoda-UK'!Podrucje_ispisa</vt:lpstr>
      <vt:lpstr>'Plan rashoda-UK'!Podrucje_ispisa</vt:lpstr>
      <vt:lpstr>'Programska klasifikacija'!Podrucje_ispisa</vt:lpstr>
      <vt:lpstr>'Programska klasifikacija-2.raz'!Podrucje_ispisa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 Čošić</dc:creator>
  <cp:lastModifiedBy>Korisnik</cp:lastModifiedBy>
  <cp:lastPrinted>2025-12-19T09:00:44Z</cp:lastPrinted>
  <dcterms:created xsi:type="dcterms:W3CDTF">2016-10-10T06:04:15Z</dcterms:created>
  <dcterms:modified xsi:type="dcterms:W3CDTF">2026-01-02T06:28:50Z</dcterms:modified>
</cp:coreProperties>
</file>