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797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8" l="1"/>
  <c r="C36" i="8"/>
  <c r="F34" i="3"/>
  <c r="G34" i="3"/>
  <c r="H34" i="3"/>
  <c r="I34" i="3"/>
  <c r="E34" i="3"/>
  <c r="G10" i="3"/>
  <c r="I22" i="3" l="1"/>
  <c r="I12" i="3"/>
  <c r="I11" i="3"/>
  <c r="E10" i="8"/>
  <c r="F14" i="8"/>
  <c r="F23" i="8" s="1"/>
  <c r="E90" i="7"/>
  <c r="E89" i="7"/>
  <c r="E38" i="3"/>
  <c r="E36" i="3" s="1"/>
  <c r="F38" i="8"/>
  <c r="F28" i="8"/>
  <c r="F32" i="8"/>
  <c r="F36" i="8"/>
  <c r="F34" i="8"/>
  <c r="E38" i="8"/>
  <c r="E37" i="8"/>
  <c r="E36" i="8"/>
  <c r="E34" i="8"/>
  <c r="E32" i="8"/>
  <c r="F30" i="8"/>
  <c r="E30" i="8"/>
  <c r="C23" i="8"/>
  <c r="D23" i="8"/>
  <c r="E23" i="8"/>
  <c r="B23" i="8"/>
  <c r="E14" i="8"/>
  <c r="E13" i="5"/>
  <c r="E10" i="5" s="1"/>
  <c r="F13" i="5"/>
  <c r="F10" i="5"/>
  <c r="E11" i="5"/>
  <c r="F11" i="5"/>
  <c r="F65" i="3"/>
  <c r="G65" i="3"/>
  <c r="H65" i="3"/>
  <c r="G28" i="3"/>
  <c r="H60" i="7"/>
  <c r="I29" i="7"/>
  <c r="I90" i="7"/>
  <c r="I85" i="7"/>
  <c r="I84" i="7" s="1"/>
  <c r="I83" i="7" s="1"/>
  <c r="I80" i="7"/>
  <c r="I79" i="7" s="1"/>
  <c r="I78" i="7" s="1"/>
  <c r="I75" i="7"/>
  <c r="I74" i="7" s="1"/>
  <c r="I73" i="7" s="1"/>
  <c r="I70" i="7"/>
  <c r="I69" i="7" s="1"/>
  <c r="I68" i="7" s="1"/>
  <c r="I65" i="7"/>
  <c r="I64" i="7" s="1"/>
  <c r="I63" i="7" s="1"/>
  <c r="I61" i="7"/>
  <c r="I60" i="7" s="1"/>
  <c r="I59" i="7" s="1"/>
  <c r="I56" i="7"/>
  <c r="I55" i="7" s="1"/>
  <c r="I54" i="7" s="1"/>
  <c r="I47" i="7"/>
  <c r="I46" i="7" s="1"/>
  <c r="I45" i="7" s="1"/>
  <c r="I43" i="7"/>
  <c r="I41" i="7"/>
  <c r="H41" i="7"/>
  <c r="G41" i="7"/>
  <c r="F41" i="7"/>
  <c r="E41" i="7"/>
  <c r="H38" i="7"/>
  <c r="I38" i="7"/>
  <c r="I34" i="7"/>
  <c r="I33" i="7" s="1"/>
  <c r="H30" i="7"/>
  <c r="I30" i="7"/>
  <c r="I28" i="7"/>
  <c r="H25" i="7"/>
  <c r="I25" i="7"/>
  <c r="H20" i="7"/>
  <c r="I20" i="7"/>
  <c r="I19" i="7" s="1"/>
  <c r="H16" i="7"/>
  <c r="H15" i="7" s="1"/>
  <c r="I16" i="7"/>
  <c r="I15" i="7" s="1"/>
  <c r="H11" i="7"/>
  <c r="I11" i="7"/>
  <c r="I10" i="7" s="1"/>
  <c r="G90" i="7"/>
  <c r="G89" i="7" s="1"/>
  <c r="G88" i="7" s="1"/>
  <c r="H90" i="7"/>
  <c r="I89" i="7"/>
  <c r="I88" i="7" s="1"/>
  <c r="H89" i="7"/>
  <c r="H88" i="7" s="1"/>
  <c r="G85" i="7"/>
  <c r="H85" i="7"/>
  <c r="H84" i="7" s="1"/>
  <c r="H83" i="7" s="1"/>
  <c r="G84" i="7"/>
  <c r="G83" i="7" s="1"/>
  <c r="F38" i="3"/>
  <c r="F40" i="3"/>
  <c r="F61" i="3"/>
  <c r="F58" i="3"/>
  <c r="F47" i="3"/>
  <c r="F45" i="3"/>
  <c r="F55" i="3"/>
  <c r="F54" i="3"/>
  <c r="F52" i="3"/>
  <c r="F50" i="3"/>
  <c r="F43" i="3"/>
  <c r="E58" i="3"/>
  <c r="E55" i="3"/>
  <c r="E52" i="3"/>
  <c r="E50" i="3"/>
  <c r="E43" i="3"/>
  <c r="F22" i="3"/>
  <c r="F12" i="3"/>
  <c r="F13" i="3"/>
  <c r="E59" i="3"/>
  <c r="E45" i="3"/>
  <c r="E47" i="3"/>
  <c r="E40" i="3"/>
  <c r="E39" i="3"/>
  <c r="I35" i="3"/>
  <c r="H35" i="3"/>
  <c r="I36" i="3"/>
  <c r="H36" i="3"/>
  <c r="I63" i="3"/>
  <c r="H63" i="3"/>
  <c r="H54" i="3" s="1"/>
  <c r="I58" i="3"/>
  <c r="H58" i="3"/>
  <c r="H55" i="3"/>
  <c r="I55" i="3"/>
  <c r="H50" i="3"/>
  <c r="I50" i="3"/>
  <c r="H43" i="3"/>
  <c r="I43" i="3"/>
  <c r="F18" i="3"/>
  <c r="G18" i="3"/>
  <c r="H18" i="3"/>
  <c r="I18" i="3"/>
  <c r="E18" i="3"/>
  <c r="H20" i="3"/>
  <c r="I20" i="3"/>
  <c r="H16" i="3"/>
  <c r="I16" i="3"/>
  <c r="H12" i="3"/>
  <c r="I25" i="3"/>
  <c r="I10" i="3" s="1"/>
  <c r="I21" i="10"/>
  <c r="I22" i="10" s="1"/>
  <c r="J21" i="10"/>
  <c r="J22" i="10" s="1"/>
  <c r="J11" i="10"/>
  <c r="I32" i="7" l="1"/>
  <c r="I54" i="3"/>
  <c r="I65" i="3" s="1"/>
  <c r="I9" i="7"/>
  <c r="F36" i="3"/>
  <c r="I28" i="3"/>
  <c r="G36" i="7"/>
  <c r="G13" i="7"/>
  <c r="G12" i="7"/>
  <c r="D32" i="8"/>
  <c r="I8" i="7" l="1"/>
  <c r="I7" i="7" s="1"/>
  <c r="I6" i="7" s="1"/>
  <c r="G45" i="3"/>
  <c r="G38" i="3"/>
  <c r="G40" i="3" l="1"/>
  <c r="G39" i="3"/>
  <c r="B14" i="8" l="1"/>
  <c r="F34" i="7" l="1"/>
  <c r="G34" i="7"/>
  <c r="G21" i="7"/>
  <c r="G17" i="7"/>
  <c r="D13" i="5"/>
  <c r="D11" i="5"/>
  <c r="D10" i="5" s="1"/>
  <c r="D14" i="8"/>
  <c r="D36" i="8"/>
  <c r="D18" i="8"/>
  <c r="C21" i="8"/>
  <c r="D21" i="8"/>
  <c r="E21" i="8"/>
  <c r="F21" i="8"/>
  <c r="C17" i="8"/>
  <c r="D17" i="8"/>
  <c r="E17" i="8"/>
  <c r="F17" i="8"/>
  <c r="C15" i="8"/>
  <c r="D15" i="8"/>
  <c r="E15" i="8"/>
  <c r="F15" i="8"/>
  <c r="F10" i="8" s="1"/>
  <c r="C13" i="8"/>
  <c r="D13" i="8"/>
  <c r="E13" i="8"/>
  <c r="F13" i="8"/>
  <c r="D11" i="8"/>
  <c r="E11" i="8"/>
  <c r="F11" i="8"/>
  <c r="G58" i="3"/>
  <c r="G55" i="3"/>
  <c r="F63" i="3"/>
  <c r="G63" i="3"/>
  <c r="E63" i="3"/>
  <c r="E54" i="3" s="1"/>
  <c r="G50" i="3"/>
  <c r="G47" i="3"/>
  <c r="G46" i="3"/>
  <c r="G54" i="3" l="1"/>
  <c r="H13" i="10" s="1"/>
  <c r="D10" i="8"/>
  <c r="G36" i="3"/>
  <c r="G43" i="3"/>
  <c r="G25" i="3"/>
  <c r="H10" i="10" s="1"/>
  <c r="G13" i="3"/>
  <c r="G12" i="3" s="1"/>
  <c r="G35" i="3" l="1"/>
  <c r="F17" i="7"/>
  <c r="F13" i="7"/>
  <c r="F22" i="7"/>
  <c r="H12" i="10" l="1"/>
  <c r="F90" i="7"/>
  <c r="F89" i="7" s="1"/>
  <c r="F88" i="7" s="1"/>
  <c r="F85" i="7"/>
  <c r="F84" i="7" s="1"/>
  <c r="F83" i="7" s="1"/>
  <c r="E85" i="7"/>
  <c r="E84" i="7" s="1"/>
  <c r="E83" i="7" s="1"/>
  <c r="G61" i="7"/>
  <c r="G60" i="7" s="1"/>
  <c r="H61" i="7"/>
  <c r="F61" i="7"/>
  <c r="F60" i="7" s="1"/>
  <c r="E61" i="7"/>
  <c r="E60" i="7" s="1"/>
  <c r="F26" i="7"/>
  <c r="C13" i="5"/>
  <c r="C11" i="5"/>
  <c r="C34" i="8"/>
  <c r="C37" i="8"/>
  <c r="C10" i="5" l="1"/>
  <c r="C29" i="8"/>
  <c r="D29" i="8"/>
  <c r="E29" i="8"/>
  <c r="F29" i="8"/>
  <c r="C39" i="8"/>
  <c r="D39" i="8"/>
  <c r="E39" i="8"/>
  <c r="F39" i="8"/>
  <c r="C35" i="8"/>
  <c r="D35" i="8"/>
  <c r="E35" i="8"/>
  <c r="F35" i="8"/>
  <c r="C33" i="8"/>
  <c r="D33" i="8"/>
  <c r="E33" i="8"/>
  <c r="F33" i="8"/>
  <c r="C31" i="8"/>
  <c r="D31" i="8"/>
  <c r="E31" i="8"/>
  <c r="F31" i="8"/>
  <c r="C18" i="8"/>
  <c r="C11" i="8"/>
  <c r="B17" i="8"/>
  <c r="C14" i="8"/>
  <c r="F35" i="3"/>
  <c r="F11" i="3"/>
  <c r="E28" i="8" l="1"/>
  <c r="D28" i="8"/>
  <c r="C28" i="8"/>
  <c r="C10" i="8"/>
  <c r="E34" i="7" l="1"/>
  <c r="E33" i="7" s="1"/>
  <c r="E16" i="7"/>
  <c r="E15" i="7" s="1"/>
  <c r="E11" i="7"/>
  <c r="H97" i="7"/>
  <c r="H96" i="7" s="1"/>
  <c r="H95" i="7" s="1"/>
  <c r="G97" i="7"/>
  <c r="G96" i="7" s="1"/>
  <c r="G95" i="7" s="1"/>
  <c r="F97" i="7"/>
  <c r="F96" i="7" s="1"/>
  <c r="F95" i="7" s="1"/>
  <c r="E97" i="7"/>
  <c r="E96" i="7" s="1"/>
  <c r="E95" i="7" s="1"/>
  <c r="H80" i="7"/>
  <c r="H79" i="7" s="1"/>
  <c r="H78" i="7" s="1"/>
  <c r="G80" i="7"/>
  <c r="G79" i="7" s="1"/>
  <c r="G78" i="7" s="1"/>
  <c r="F80" i="7"/>
  <c r="F79" i="7" s="1"/>
  <c r="F78" i="7" s="1"/>
  <c r="E80" i="7"/>
  <c r="E79" i="7" s="1"/>
  <c r="E78" i="7" s="1"/>
  <c r="H75" i="7"/>
  <c r="H74" i="7" s="1"/>
  <c r="H73" i="7" s="1"/>
  <c r="G75" i="7"/>
  <c r="F75" i="7"/>
  <c r="F74" i="7" s="1"/>
  <c r="F73" i="7" s="1"/>
  <c r="E75" i="7"/>
  <c r="E74" i="7" s="1"/>
  <c r="E73" i="7" s="1"/>
  <c r="G74" i="7"/>
  <c r="G73" i="7" s="1"/>
  <c r="H70" i="7"/>
  <c r="H69" i="7" s="1"/>
  <c r="H68" i="7" s="1"/>
  <c r="G70" i="7"/>
  <c r="G69" i="7" s="1"/>
  <c r="G68" i="7" s="1"/>
  <c r="F70" i="7"/>
  <c r="E70" i="7"/>
  <c r="F69" i="7"/>
  <c r="F68" i="7" s="1"/>
  <c r="E69" i="7"/>
  <c r="E68" i="7" s="1"/>
  <c r="F66" i="7"/>
  <c r="F65" i="7" s="1"/>
  <c r="F64" i="7" s="1"/>
  <c r="F63" i="7" s="1"/>
  <c r="H65" i="7"/>
  <c r="H64" i="7" s="1"/>
  <c r="H63" i="7" s="1"/>
  <c r="G65" i="7"/>
  <c r="G64" i="7" s="1"/>
  <c r="G63" i="7" s="1"/>
  <c r="E65" i="7"/>
  <c r="E64" i="7" s="1"/>
  <c r="E63" i="7" s="1"/>
  <c r="H56" i="7"/>
  <c r="H55" i="7" s="1"/>
  <c r="H54" i="7" s="1"/>
  <c r="G56" i="7"/>
  <c r="G55" i="7" s="1"/>
  <c r="G54" i="7" s="1"/>
  <c r="F56" i="7"/>
  <c r="F55" i="7" s="1"/>
  <c r="F54" i="7" s="1"/>
  <c r="E56" i="7"/>
  <c r="E55" i="7" s="1"/>
  <c r="E54" i="7" s="1"/>
  <c r="H47" i="7"/>
  <c r="H46" i="7" s="1"/>
  <c r="H45" i="7" s="1"/>
  <c r="G47" i="7"/>
  <c r="G46" i="7" s="1"/>
  <c r="G45" i="7" s="1"/>
  <c r="F47" i="7"/>
  <c r="F46" i="7" s="1"/>
  <c r="F45" i="7" s="1"/>
  <c r="E47" i="7"/>
  <c r="E46" i="7" s="1"/>
  <c r="E45" i="7" s="1"/>
  <c r="H59" i="7"/>
  <c r="G59" i="7"/>
  <c r="F59" i="7"/>
  <c r="E59" i="7"/>
  <c r="H43" i="7"/>
  <c r="G43" i="7"/>
  <c r="F43" i="7"/>
  <c r="E43" i="7"/>
  <c r="G38" i="7"/>
  <c r="F38" i="7"/>
  <c r="E38" i="7"/>
  <c r="H34" i="7"/>
  <c r="H33" i="7" s="1"/>
  <c r="H32" i="7" s="1"/>
  <c r="G33" i="7"/>
  <c r="G32" i="7" s="1"/>
  <c r="F33" i="7"/>
  <c r="F32" i="7" s="1"/>
  <c r="H29" i="7"/>
  <c r="H28" i="7" s="1"/>
  <c r="G30" i="7"/>
  <c r="G29" i="7" s="1"/>
  <c r="G28" i="7" s="1"/>
  <c r="F30" i="7"/>
  <c r="F29" i="7" s="1"/>
  <c r="F28" i="7" s="1"/>
  <c r="E30" i="7"/>
  <c r="E29" i="7" s="1"/>
  <c r="E28" i="7" s="1"/>
  <c r="H24" i="7"/>
  <c r="G25" i="7"/>
  <c r="G24" i="7" s="1"/>
  <c r="F25" i="7"/>
  <c r="F24" i="7" s="1"/>
  <c r="E25" i="7"/>
  <c r="E24" i="7" s="1"/>
  <c r="H19" i="7"/>
  <c r="G20" i="7"/>
  <c r="G19" i="7" s="1"/>
  <c r="F20" i="7"/>
  <c r="F19" i="7" s="1"/>
  <c r="E20" i="7"/>
  <c r="E19" i="7" s="1"/>
  <c r="G16" i="7"/>
  <c r="G15" i="7" s="1"/>
  <c r="F16" i="7"/>
  <c r="F15" i="7" s="1"/>
  <c r="H10" i="7"/>
  <c r="G11" i="7"/>
  <c r="G10" i="7" s="1"/>
  <c r="F11" i="7"/>
  <c r="F10" i="7" s="1"/>
  <c r="E10" i="7"/>
  <c r="B11" i="5"/>
  <c r="B10" i="5" s="1"/>
  <c r="B13" i="5"/>
  <c r="B36" i="8"/>
  <c r="B35" i="8" s="1"/>
  <c r="B33" i="8"/>
  <c r="B31" i="8"/>
  <c r="B39" i="8"/>
  <c r="B29" i="8"/>
  <c r="B15" i="8"/>
  <c r="B21" i="8"/>
  <c r="B11" i="8"/>
  <c r="B13" i="8"/>
  <c r="E32" i="7" l="1"/>
  <c r="H9" i="7"/>
  <c r="B28" i="8"/>
  <c r="B10" i="8"/>
  <c r="F9" i="7"/>
  <c r="G9" i="7"/>
  <c r="E9" i="7"/>
  <c r="H8" i="7" l="1"/>
  <c r="H7" i="7" s="1"/>
  <c r="H6" i="7" s="1"/>
  <c r="F8" i="7"/>
  <c r="F7" i="7" s="1"/>
  <c r="F6" i="7" s="1"/>
  <c r="G8" i="7"/>
  <c r="G7" i="7" s="1"/>
  <c r="G6" i="7" s="1"/>
  <c r="E8" i="7"/>
  <c r="E7" i="7" s="1"/>
  <c r="E6" i="7" s="1"/>
  <c r="E35" i="3" l="1"/>
  <c r="E65" i="3" s="1"/>
  <c r="H25" i="3" l="1"/>
  <c r="E26" i="3"/>
  <c r="E25" i="3" s="1"/>
  <c r="F25" i="3"/>
  <c r="G22" i="3"/>
  <c r="E22" i="3"/>
  <c r="G20" i="3"/>
  <c r="E20" i="3"/>
  <c r="G16" i="3"/>
  <c r="E16" i="3"/>
  <c r="F10" i="3" l="1"/>
  <c r="F28" i="3"/>
  <c r="E28" i="3"/>
  <c r="E10" i="3"/>
  <c r="H10" i="3"/>
  <c r="H28" i="3"/>
  <c r="G11" i="3"/>
  <c r="H11" i="3"/>
  <c r="E11" i="3"/>
  <c r="F37" i="10"/>
  <c r="G34" i="10" s="1"/>
  <c r="H37" i="10" s="1"/>
  <c r="I34" i="10" s="1"/>
  <c r="I37" i="10" s="1"/>
  <c r="J34" i="10" s="1"/>
  <c r="J37" i="10" s="1"/>
  <c r="H21" i="10"/>
  <c r="G21" i="10"/>
  <c r="F21" i="10"/>
  <c r="I11" i="10"/>
  <c r="H11" i="10"/>
  <c r="F11" i="10"/>
  <c r="J8" i="10"/>
  <c r="J14" i="10" s="1"/>
  <c r="I8" i="10"/>
  <c r="G8" i="10"/>
  <c r="F8" i="10"/>
  <c r="I14" i="10" l="1"/>
  <c r="H9" i="10"/>
  <c r="H8" i="10" s="1"/>
  <c r="H14" i="10" s="1"/>
  <c r="H22" i="10" s="1"/>
  <c r="H28" i="10" s="1"/>
  <c r="H29" i="10" s="1"/>
  <c r="G14" i="10"/>
  <c r="G22" i="10" s="1"/>
  <c r="F14" i="10"/>
  <c r="I28" i="10"/>
  <c r="I29" i="10" s="1"/>
  <c r="J28" i="10"/>
  <c r="J29" i="10" s="1"/>
  <c r="F22" i="10"/>
  <c r="F28" i="10" s="1"/>
  <c r="F29" i="10" s="1"/>
</calcChain>
</file>

<file path=xl/sharedStrings.xml><?xml version="1.0" encoding="utf-8"?>
<sst xmlns="http://schemas.openxmlformats.org/spreadsheetml/2006/main" count="356" uniqueCount="164">
  <si>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</si>
  <si>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</si>
  <si>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</si>
  <si>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</si>
  <si>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</si>
  <si>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</si>
  <si>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</si>
  <si>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</si>
  <si>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</si>
  <si>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</si>
  <si>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</si>
  <si>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</si>
  <si>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</si>
  <si>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</si>
  <si>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</si>
  <si>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</si>
  <si>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</si>
  <si>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</si>
  <si>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</si>
  <si>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</si>
  <si>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</si>
  <si>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</si>
  <si>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</si>
  <si>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</si>
  <si>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</si>
  <si>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</si>
  <si>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</si>
  <si>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</si>
  <si>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</si>
  <si>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</si>
  <si>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</si>
  <si>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</si>
  <si>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</si>
  <si>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</si>
  <si>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</si>
  <si>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</si>
  <si>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</si>
  <si>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</si>
  <si>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</si>
  <si>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</si>
  <si>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</si>
  <si>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</si>
  <si>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</si>
  <si>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</si>
  <si>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</si>
  <si>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</si>
  <si>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</si>
  <si>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</si>
  <si>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</si>
  <si>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</si>
  <si>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</si>
  <si>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</si>
  <si>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</si>
  <si>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</si>
  <si>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</si>
  <si>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</si>
  <si>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</si>
  <si>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</si>
  <si>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</si>
  <si>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</si>
  <si>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</si>
  <si>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</si>
  <si>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</si>
  <si>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</si>
  <si>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</si>
  <si>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</si>
  <si>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</si>
  <si>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</si>
  <si>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</si>
  <si>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</si>
  <si>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</si>
  <si>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</si>
  <si>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</si>
  <si>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</si>
  <si>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</si>
  <si>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Pomoći - proračunski korisnici</t>
  </si>
  <si>
    <t>Pomoći iz proračuna - EU Županija</t>
  </si>
  <si>
    <t>Sredstva EU - proračunski korisnici</t>
  </si>
  <si>
    <t>Prihodi od imovine</t>
  </si>
  <si>
    <t>Vlastiti prihodi - proračunski korisnici</t>
  </si>
  <si>
    <t>Prihodi od prodaje proizvoda i roba te pruženih usluga i prihodi od donacija</t>
  </si>
  <si>
    <t>Prihodi od poreza na redovnu djelatnost</t>
  </si>
  <si>
    <t>Prihodi od HZZO-a na temelju ug.obveza - zdravstvene ustanove</t>
  </si>
  <si>
    <t>Prihodi od prodaje dugotrajne imovine - proračunski korisnici</t>
  </si>
  <si>
    <t>'Prihodi od poreza na redovnu djelatnost</t>
  </si>
  <si>
    <t>'Vlastiti prihodi - proračunski korisnici</t>
  </si>
  <si>
    <t>'Prihodi od HZZO-a na temelju ug.obveza - zdravstvene ustanove</t>
  </si>
  <si>
    <t>'Pomoći - proračunski korisnici</t>
  </si>
  <si>
    <t>Financijski rashodi</t>
  </si>
  <si>
    <t>Pomoći dane u inozemstvo i unutar općeg proračuna</t>
  </si>
  <si>
    <t>Prihodi za posebne namjene</t>
  </si>
  <si>
    <t>specij.</t>
  </si>
  <si>
    <t>zdravi</t>
  </si>
  <si>
    <t>Rashodi za dodatna ulaganja na nefinancijskoj imovini</t>
  </si>
  <si>
    <t xml:space="preserve">  11 Prihodi od poreza za redovnu djelatnost</t>
  </si>
  <si>
    <t>46 Prihodi po posebnim propisima-Zdravstvene ustanove-PK</t>
  </si>
  <si>
    <t>31 'Vlastiti prihodi -PK</t>
  </si>
  <si>
    <t>55 Pomoći od subjekata unutar općeg proračuna-PK</t>
  </si>
  <si>
    <t>56 'Pomoći temeljem prijenosa EU sredstava-KKŽ-PK</t>
  </si>
  <si>
    <t>58 'Pomoći temeljem prijenosa EU sredstava-PK-PK</t>
  </si>
  <si>
    <t>7 Prihodi od prodaje imovine i naknade s naslova osiguranje</t>
  </si>
  <si>
    <t>Prihodi od prodaje nefinancijske imovine - PK</t>
  </si>
  <si>
    <t>zdravi, aktivni</t>
  </si>
  <si>
    <t>specijalizacije</t>
  </si>
  <si>
    <t>07 Zdravstvo</t>
  </si>
  <si>
    <t>076 Poslovi i usluge zdravstva koji nisu drugdje svrstani</t>
  </si>
  <si>
    <t>09 Obrazovanje</t>
  </si>
  <si>
    <t>096 Dodatne usluge u obrazovanju</t>
  </si>
  <si>
    <t>Izvor financiranja 31</t>
  </si>
  <si>
    <t>Izvor financiranja 46</t>
  </si>
  <si>
    <t>Izvor financiranja 55</t>
  </si>
  <si>
    <t>Izvor financiranja 56</t>
  </si>
  <si>
    <t>Izvor financiranja 72</t>
  </si>
  <si>
    <t>Izvor financiranja 11</t>
  </si>
  <si>
    <t>Izvor financiranja 58</t>
  </si>
  <si>
    <t>T 100108</t>
  </si>
  <si>
    <t>UPRAVNI ODJEL ZA ZDRAVSTVENO-SOCIJALNE DJELATNOSTI</t>
  </si>
  <si>
    <t>ZAVOD ZA JAVNO ZDRAVSTVO KOPRIVNIČKO - KRIŽEVAČKE ŽUPANIJE</t>
  </si>
  <si>
    <t>REDOVNA DJELATNOST ZAVODA ZA JAVNO ZDRAVSTVO</t>
  </si>
  <si>
    <t>'Pomoći iz proračuna - EU Županija</t>
  </si>
  <si>
    <t>PRIPRAVNICI - MIZ, HZZ</t>
  </si>
  <si>
    <t>OPREMANJE ZAVODA ZA JAVNO ZDRAVSTVO</t>
  </si>
  <si>
    <t>'Prihodi od prodaje dugotrajne imovine - proračunski korisnici</t>
  </si>
  <si>
    <t>NABAVA OPREME ZA PROJEKT ZAJEDNO PROTIV OVISNOSTI</t>
  </si>
  <si>
    <t>PREVENCIJA RIZIKA ODREĐENIH ČIMBENIKA OKOLIŠA</t>
  </si>
  <si>
    <t>ZAJEDNO PROTIV OVISNOSTI</t>
  </si>
  <si>
    <t>SAVJETOVALIŠTE ZA REPRODUKTIVNO ZDRAVLJE ADOLESCENATA</t>
  </si>
  <si>
    <t>SAVJETOVALIŠTE ZA PREVENCIJU PREKOMJERNE TJELESNE TEŽINE I DEBLJINE</t>
  </si>
  <si>
    <t>07 MONITORING</t>
  </si>
  <si>
    <t>SPECIJALIZACIJA LIJEČNIKA</t>
  </si>
  <si>
    <t>'Sredstva EU - proračunski korisnici</t>
  </si>
  <si>
    <t>UPRAVNI ODJEL ZA OBRAZOVANJE, KULTURU, ZNANOST, SPORT I NACIONALNE MANJINE</t>
  </si>
  <si>
    <t>ZDRAVI, AKTIVNI I ONLINE</t>
  </si>
  <si>
    <t>Rashodi za dodatna ulaganja u nefinancijskoj imovini</t>
  </si>
  <si>
    <t>Prihodi od upravnih i administrativnih pristojbi, pristojbi po posebnim propisima i naknada</t>
  </si>
  <si>
    <t>TRENING ŽIVOTNIH VJEŠTINA ZA PREVENCIJU OVISNOSTI O ALKOHOLU, KOCKANJU I NOVIM TEHNOLOGIJAMA KOD DJECE I MLADIH</t>
  </si>
  <si>
    <t>covid d.; HZZ pripr.:privr.dodatak</t>
  </si>
  <si>
    <t>''Pomoći - proračunski korisnici</t>
  </si>
  <si>
    <t>Prihodi od prodaje nefinanc.imovine</t>
  </si>
  <si>
    <t>AKTIVNOST              A100122</t>
  </si>
  <si>
    <t>PROGRAM 1066</t>
  </si>
  <si>
    <t>TEKUĆI PROJEKT         TT107008</t>
  </si>
  <si>
    <t>TEKUĆI PROJEKT TT107008</t>
  </si>
  <si>
    <t>TEKUĆI PROJEKT          T100035</t>
  </si>
  <si>
    <t>TEKUĆI PROJEKT             T100056</t>
  </si>
  <si>
    <t>KAPITALNI PROJEKT             K100084</t>
  </si>
  <si>
    <t>TEKUĆI PROJEKT               T100044</t>
  </si>
  <si>
    <t>TEKUĆI PROJEKT               T100070</t>
  </si>
  <si>
    <t>AKTIVNOST         A100178</t>
  </si>
  <si>
    <t>TEKUĆI PROJEKT              T10007</t>
  </si>
  <si>
    <t>TEKUĆI PROJEKT                  T100113</t>
  </si>
  <si>
    <t>KAPITALNI PROJEKT          K100079</t>
  </si>
  <si>
    <t>Izvor</t>
  </si>
  <si>
    <t>56 Pomoći temeljem prijenosa EU sredstava-KKŽ-PK</t>
  </si>
  <si>
    <t>58 Pomoći temeljem prijenosa EU sredstava-PK-PK</t>
  </si>
  <si>
    <t>FINANCIJSKI PLAN ZAVODA ZA JAVNO ZDRAVSTVO KOPRIVNIČKO-KRIŽEVAČKE ŽUPANIJE
ZA 2024. I PROJEKCIJA ZA 2025. I 2026. GODINU</t>
  </si>
  <si>
    <t>UKUPNO PRIHODI</t>
  </si>
  <si>
    <t>UKUPNO RASHODI</t>
  </si>
  <si>
    <t>Izradila:</t>
  </si>
  <si>
    <t>Danijela Čošić, mag. oec., univ. spec. oec.</t>
  </si>
  <si>
    <t>Ravnateljica :</t>
  </si>
  <si>
    <t>dr. sc. Draženka Vadla, dr. med.</t>
  </si>
  <si>
    <t>spec. epidemiolog</t>
  </si>
  <si>
    <t>Koprivnica, 23.11.2023.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</si>
</sst>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2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19" fillId="0" borderId="3" xfId="0" applyFont="1" applyFill="1" applyBorder="1"/>
    <xf numFmtId="3" fontId="20" fillId="6" borderId="3" xfId="0" applyNumberFormat="1" applyFont="1" applyFill="1" applyBorder="1"/>
    <xf numFmtId="3" fontId="0" fillId="0" borderId="0" xfId="0" applyNumberFormat="1"/>
    <xf numFmtId="3" fontId="6" fillId="2" borderId="4" xfId="0" applyNumberFormat="1" applyFont="1" applyFill="1" applyBorder="1" applyAlignment="1">
      <alignment horizontal="right"/>
    </xf>
    <xf numFmtId="0" fontId="0" fillId="0" borderId="0" xfId="0" applyFont="1"/>
    <xf numFmtId="0" fontId="1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19" fillId="0" borderId="0" xfId="0" applyFont="1"/>
    <xf numFmtId="0" fontId="21" fillId="7" borderId="1" xfId="0" applyNumberFormat="1" applyFont="1" applyFill="1" applyBorder="1" applyAlignment="1" applyProtection="1">
      <alignment horizontal="left" vertical="center" wrapText="1"/>
    </xf>
    <xf numFmtId="0" fontId="21" fillId="7" borderId="2" xfId="0" applyNumberFormat="1" applyFont="1" applyFill="1" applyBorder="1" applyAlignment="1" applyProtection="1">
      <alignment horizontal="left" vertical="center" wrapText="1"/>
    </xf>
    <xf numFmtId="0" fontId="21" fillId="7" borderId="3" xfId="0" applyNumberFormat="1" applyFont="1" applyFill="1" applyBorder="1" applyAlignment="1" applyProtection="1">
      <alignment horizontal="left" vertical="center" wrapText="1"/>
    </xf>
    <xf numFmtId="3" fontId="8" fillId="2" borderId="4" xfId="0" applyNumberFormat="1" applyFont="1" applyFill="1" applyBorder="1" applyAlignment="1">
      <alignment horizontal="right"/>
    </xf>
    <xf numFmtId="3" fontId="7" fillId="8" borderId="4" xfId="0" applyNumberFormat="1" applyFont="1" applyFill="1" applyBorder="1" applyAlignment="1">
      <alignment horizontal="right"/>
    </xf>
    <xf numFmtId="3" fontId="19" fillId="7" borderId="3" xfId="0" applyNumberFormat="1" applyFont="1" applyFill="1" applyBorder="1"/>
    <xf numFmtId="3" fontId="7" fillId="7" borderId="4" xfId="0" applyNumberFormat="1" applyFont="1" applyFill="1" applyBorder="1" applyAlignment="1">
      <alignment horizontal="right"/>
    </xf>
    <xf numFmtId="3" fontId="9" fillId="7" borderId="4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19" fillId="0" borderId="0" xfId="0" applyNumberFormat="1" applyFont="1"/>
    <xf numFmtId="3" fontId="23" fillId="0" borderId="3" xfId="0" applyNumberFormat="1" applyFont="1" applyFill="1" applyBorder="1"/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9" fillId="6" borderId="4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21" fillId="7" borderId="4" xfId="0" applyNumberFormat="1" applyFont="1" applyFill="1" applyBorder="1" applyAlignment="1" applyProtection="1">
      <alignment horizontal="left" vertical="center" wrapText="1"/>
    </xf>
    <xf numFmtId="0" fontId="9" fillId="7" borderId="4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3" fontId="3" fillId="2" borderId="0" xfId="0" applyNumberFormat="1" applyFont="1" applyFill="1" applyBorder="1" applyAlignment="1">
      <alignment horizontal="right"/>
    </xf>
    <xf numFmtId="3" fontId="0" fillId="0" borderId="0" xfId="0" applyNumberFormat="1" applyBorder="1"/>
    <xf numFmtId="0" fontId="7" fillId="0" borderId="0" xfId="0" applyNumberFormat="1" applyFont="1" applyFill="1" applyBorder="1" applyAlignment="1" applyProtection="1">
      <alignment vertical="center" wrapText="1"/>
    </xf>
    <xf numFmtId="3" fontId="19" fillId="0" borderId="3" xfId="0" applyNumberFormat="1" applyFont="1" applyFill="1" applyBorder="1"/>
    <xf numFmtId="3" fontId="19" fillId="0" borderId="4" xfId="0" applyNumberFormat="1" applyFont="1" applyFill="1" applyBorder="1"/>
    <xf numFmtId="0" fontId="19" fillId="0" borderId="3" xfId="0" applyFont="1" applyBorder="1"/>
    <xf numFmtId="3" fontId="19" fillId="7" borderId="4" xfId="0" applyNumberFormat="1" applyFont="1" applyFill="1" applyBorder="1"/>
    <xf numFmtId="3" fontId="17" fillId="0" borderId="0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/>
    <xf numFmtId="0" fontId="24" fillId="4" borderId="3" xfId="0" applyNumberFormat="1" applyFont="1" applyFill="1" applyBorder="1" applyAlignment="1" applyProtection="1">
      <alignment horizontal="center" vertical="center" wrapText="1"/>
    </xf>
    <xf numFmtId="0" fontId="24" fillId="4" borderId="4" xfId="0" applyNumberFormat="1" applyFont="1" applyFill="1" applyBorder="1" applyAlignment="1" applyProtection="1">
      <alignment horizontal="center" vertical="center" wrapText="1"/>
    </xf>
    <xf numFmtId="0" fontId="24" fillId="5" borderId="3" xfId="0" applyNumberFormat="1" applyFont="1" applyFill="1" applyBorder="1" applyAlignment="1" applyProtection="1">
      <alignment horizontal="left" vertical="center" wrapText="1"/>
    </xf>
    <xf numFmtId="3" fontId="24" fillId="5" borderId="4" xfId="0" applyNumberFormat="1" applyFont="1" applyFill="1" applyBorder="1" applyAlignment="1">
      <alignment horizontal="right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0" fontId="24" fillId="6" borderId="3" xfId="0" applyNumberFormat="1" applyFont="1" applyFill="1" applyBorder="1" applyAlignment="1" applyProtection="1">
      <alignment horizontal="left" vertical="center" wrapText="1"/>
    </xf>
    <xf numFmtId="0" fontId="25" fillId="6" borderId="3" xfId="0" applyNumberFormat="1" applyFont="1" applyFill="1" applyBorder="1" applyAlignment="1" applyProtection="1">
      <alignment horizontal="left" vertical="center" wrapText="1"/>
    </xf>
    <xf numFmtId="3" fontId="24" fillId="6" borderId="4" xfId="0" applyNumberFormat="1" applyFont="1" applyFill="1" applyBorder="1" applyAlignment="1">
      <alignment horizontal="right"/>
    </xf>
    <xf numFmtId="0" fontId="26" fillId="2" borderId="3" xfId="0" quotePrefix="1" applyFont="1" applyFill="1" applyBorder="1" applyAlignment="1">
      <alignment horizontal="left" vertical="center"/>
    </xf>
    <xf numFmtId="0" fontId="27" fillId="2" borderId="3" xfId="0" quotePrefix="1" applyFont="1" applyFill="1" applyBorder="1" applyAlignment="1">
      <alignment horizontal="left" vertical="center"/>
    </xf>
    <xf numFmtId="0" fontId="27" fillId="2" borderId="3" xfId="0" quotePrefix="1" applyFont="1" applyFill="1" applyBorder="1" applyAlignment="1">
      <alignment horizontal="left" vertical="center" wrapText="1"/>
    </xf>
    <xf numFmtId="3" fontId="26" fillId="2" borderId="3" xfId="0" applyNumberFormat="1" applyFont="1" applyFill="1" applyBorder="1" applyAlignment="1">
      <alignment horizontal="right"/>
    </xf>
    <xf numFmtId="3" fontId="26" fillId="0" borderId="3" xfId="0" applyNumberFormat="1" applyFont="1" applyFill="1" applyBorder="1" applyAlignment="1">
      <alignment horizontal="right"/>
    </xf>
    <xf numFmtId="3" fontId="26" fillId="2" borderId="4" xfId="0" applyNumberFormat="1" applyFont="1" applyFill="1" applyBorder="1" applyAlignment="1">
      <alignment horizontal="right"/>
    </xf>
    <xf numFmtId="3" fontId="26" fillId="0" borderId="4" xfId="0" applyNumberFormat="1" applyFont="1" applyFill="1" applyBorder="1" applyAlignment="1">
      <alignment horizontal="right"/>
    </xf>
    <xf numFmtId="0" fontId="24" fillId="6" borderId="3" xfId="0" quotePrefix="1" applyFont="1" applyFill="1" applyBorder="1" applyAlignment="1">
      <alignment horizontal="left" vertical="center"/>
    </xf>
    <xf numFmtId="0" fontId="25" fillId="6" borderId="3" xfId="0" quotePrefix="1" applyFont="1" applyFill="1" applyBorder="1" applyAlignment="1">
      <alignment horizontal="left" vertical="center"/>
    </xf>
    <xf numFmtId="0" fontId="24" fillId="6" borderId="3" xfId="0" quotePrefix="1" applyFont="1" applyFill="1" applyBorder="1" applyAlignment="1">
      <alignment horizontal="left" vertical="center" wrapText="1"/>
    </xf>
    <xf numFmtId="0" fontId="25" fillId="6" borderId="3" xfId="0" quotePrefix="1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/>
    </xf>
    <xf numFmtId="0" fontId="24" fillId="5" borderId="3" xfId="0" applyNumberFormat="1" applyFont="1" applyFill="1" applyBorder="1" applyAlignment="1" applyProtection="1">
      <alignment horizontal="left" vertical="center"/>
    </xf>
    <xf numFmtId="0" fontId="25" fillId="5" borderId="3" xfId="0" applyNumberFormat="1" applyFont="1" applyFill="1" applyBorder="1" applyAlignment="1" applyProtection="1">
      <alignment horizontal="left" vertical="center"/>
    </xf>
    <xf numFmtId="0" fontId="24" fillId="5" borderId="3" xfId="0" applyNumberFormat="1" applyFont="1" applyFill="1" applyBorder="1" applyAlignment="1" applyProtection="1">
      <alignment vertical="center" wrapText="1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0" fontId="24" fillId="6" borderId="3" xfId="0" applyNumberFormat="1" applyFont="1" applyFill="1" applyBorder="1" applyAlignment="1" applyProtection="1">
      <alignment vertical="center" wrapText="1"/>
    </xf>
    <xf numFmtId="0" fontId="27" fillId="2" borderId="3" xfId="0" applyNumberFormat="1" applyFont="1" applyFill="1" applyBorder="1" applyAlignment="1" applyProtection="1">
      <alignment horizontal="left" vertical="center" wrapText="1"/>
    </xf>
    <xf numFmtId="3" fontId="26" fillId="0" borderId="3" xfId="0" applyNumberFormat="1" applyFont="1" applyFill="1" applyBorder="1" applyAlignment="1" applyProtection="1">
      <alignment horizontal="right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3" fontId="25" fillId="6" borderId="4" xfId="0" applyNumberFormat="1" applyFont="1" applyFill="1" applyBorder="1" applyAlignment="1">
      <alignment horizontal="right"/>
    </xf>
    <xf numFmtId="0" fontId="26" fillId="0" borderId="3" xfId="0" quotePrefix="1" applyFont="1" applyFill="1" applyBorder="1" applyAlignment="1">
      <alignment horizontal="left" vertical="center"/>
    </xf>
    <xf numFmtId="0" fontId="27" fillId="0" borderId="3" xfId="0" quotePrefix="1" applyFont="1" applyFill="1" applyBorder="1" applyAlignment="1">
      <alignment horizontal="left" vertical="center"/>
    </xf>
    <xf numFmtId="0" fontId="27" fillId="0" borderId="3" xfId="0" quotePrefix="1" applyFont="1" applyFill="1" applyBorder="1" applyAlignment="1">
      <alignment horizontal="left" vertical="center" wrapText="1"/>
    </xf>
    <xf numFmtId="3" fontId="27" fillId="0" borderId="4" xfId="0" applyNumberFormat="1" applyFont="1" applyFill="1" applyBorder="1" applyAlignment="1">
      <alignment horizontal="right"/>
    </xf>
    <xf numFmtId="0" fontId="24" fillId="0" borderId="3" xfId="0" quotePrefix="1" applyFont="1" applyFill="1" applyBorder="1" applyAlignment="1">
      <alignment horizontal="left" vertical="center"/>
    </xf>
    <xf numFmtId="3" fontId="26" fillId="2" borderId="3" xfId="0" applyNumberFormat="1" applyFont="1" applyFill="1" applyBorder="1" applyAlignment="1" applyProtection="1">
      <alignment horizontal="right" wrapText="1"/>
    </xf>
    <xf numFmtId="0" fontId="26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4" borderId="3" xfId="0" applyNumberFormat="1" applyFont="1" applyFill="1" applyBorder="1" applyAlignment="1" applyProtection="1">
      <alignment horizontal="center" vertical="center" wrapText="1"/>
    </xf>
    <xf numFmtId="0" fontId="28" fillId="4" borderId="4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3" fontId="28" fillId="0" borderId="4" xfId="0" applyNumberFormat="1" applyFont="1" applyFill="1" applyBorder="1" applyAlignment="1" applyProtection="1">
      <alignment horizontal="center" vertical="center" wrapText="1"/>
    </xf>
    <xf numFmtId="3" fontId="29" fillId="2" borderId="3" xfId="0" applyNumberFormat="1" applyFont="1" applyFill="1" applyBorder="1" applyAlignment="1">
      <alignment horizontal="right"/>
    </xf>
    <xf numFmtId="3" fontId="29" fillId="2" borderId="4" xfId="0" applyNumberFormat="1" applyFont="1" applyFill="1" applyBorder="1" applyAlignment="1">
      <alignment horizontal="right"/>
    </xf>
    <xf numFmtId="3" fontId="28" fillId="2" borderId="3" xfId="0" applyNumberFormat="1" applyFont="1" applyFill="1" applyBorder="1" applyAlignment="1">
      <alignment horizontal="center"/>
    </xf>
    <xf numFmtId="0" fontId="24" fillId="8" borderId="3" xfId="0" applyNumberFormat="1" applyFont="1" applyFill="1" applyBorder="1" applyAlignment="1" applyProtection="1">
      <alignment vertical="center" wrapText="1"/>
    </xf>
    <xf numFmtId="3" fontId="28" fillId="8" borderId="3" xfId="0" applyNumberFormat="1" applyFont="1" applyFill="1" applyBorder="1" applyAlignment="1">
      <alignment horizontal="right"/>
    </xf>
    <xf numFmtId="0" fontId="25" fillId="8" borderId="3" xfId="0" quotePrefix="1" applyFont="1" applyFill="1" applyBorder="1" applyAlignment="1">
      <alignment horizontal="left" vertical="center" wrapText="1"/>
    </xf>
    <xf numFmtId="0" fontId="24" fillId="8" borderId="3" xfId="0" applyNumberFormat="1" applyFont="1" applyFill="1" applyBorder="1" applyAlignment="1" applyProtection="1">
      <alignment horizontal="left" vertical="center" wrapText="1"/>
    </xf>
    <xf numFmtId="3" fontId="28" fillId="8" borderId="4" xfId="0" applyNumberFormat="1" applyFont="1" applyFill="1" applyBorder="1" applyAlignment="1">
      <alignment horizontal="right"/>
    </xf>
    <xf numFmtId="0" fontId="24" fillId="0" borderId="4" xfId="0" applyNumberFormat="1" applyFont="1" applyFill="1" applyBorder="1" applyAlignment="1" applyProtection="1">
      <alignment horizontal="left" vertical="center" wrapText="1"/>
    </xf>
    <xf numFmtId="3" fontId="24" fillId="2" borderId="4" xfId="0" applyNumberFormat="1" applyFont="1" applyFill="1" applyBorder="1" applyAlignment="1">
      <alignment horizontal="right"/>
    </xf>
    <xf numFmtId="0" fontId="27" fillId="2" borderId="4" xfId="0" applyNumberFormat="1" applyFont="1" applyFill="1" applyBorder="1" applyAlignment="1" applyProtection="1">
      <alignment horizontal="left" vertical="center" wrapText="1"/>
    </xf>
    <xf numFmtId="3" fontId="27" fillId="2" borderId="4" xfId="0" applyNumberFormat="1" applyFont="1" applyFill="1" applyBorder="1" applyAlignment="1">
      <alignment horizontal="right"/>
    </xf>
    <xf numFmtId="0" fontId="24" fillId="6" borderId="4" xfId="0" applyNumberFormat="1" applyFont="1" applyFill="1" applyBorder="1" applyAlignment="1" applyProtection="1">
      <alignment horizontal="left" vertical="center" wrapText="1"/>
    </xf>
    <xf numFmtId="3" fontId="26" fillId="6" borderId="4" xfId="0" applyNumberFormat="1" applyFont="1" applyFill="1" applyBorder="1" applyAlignment="1">
      <alignment horizontal="right"/>
    </xf>
    <xf numFmtId="0" fontId="26" fillId="2" borderId="4" xfId="0" applyNumberFormat="1" applyFont="1" applyFill="1" applyBorder="1" applyAlignment="1" applyProtection="1">
      <alignment horizontal="left" vertical="center" wrapText="1"/>
    </xf>
    <xf numFmtId="0" fontId="27" fillId="2" borderId="4" xfId="0" quotePrefix="1" applyNumberFormat="1" applyFont="1" applyFill="1" applyBorder="1" applyAlignment="1" applyProtection="1">
      <alignment horizontal="left" vertical="center" wrapText="1"/>
    </xf>
    <xf numFmtId="3" fontId="26" fillId="8" borderId="4" xfId="0" applyNumberFormat="1" applyFont="1" applyFill="1" applyBorder="1" applyAlignment="1">
      <alignment horizontal="right"/>
    </xf>
    <xf numFmtId="3" fontId="26" fillId="6" borderId="3" xfId="0" applyNumberFormat="1" applyFont="1" applyFill="1" applyBorder="1" applyAlignment="1">
      <alignment horizontal="right"/>
    </xf>
    <xf numFmtId="0" fontId="24" fillId="5" borderId="4" xfId="0" applyNumberFormat="1" applyFont="1" applyFill="1" applyBorder="1" applyAlignment="1" applyProtection="1">
      <alignment horizontal="left" vertical="center" wrapText="1"/>
    </xf>
    <xf numFmtId="0" fontId="26" fillId="2" borderId="1" xfId="0" applyNumberFormat="1" applyFont="1" applyFill="1" applyBorder="1" applyAlignment="1" applyProtection="1">
      <alignment horizontal="left" vertical="center" wrapText="1" indent="1"/>
    </xf>
    <xf numFmtId="0" fontId="26" fillId="2" borderId="2" xfId="0" applyNumberFormat="1" applyFont="1" applyFill="1" applyBorder="1" applyAlignment="1" applyProtection="1">
      <alignment horizontal="left" vertical="center" wrapText="1" indent="1"/>
    </xf>
    <xf numFmtId="0" fontId="26" fillId="2" borderId="4" xfId="0" applyNumberFormat="1" applyFont="1" applyFill="1" applyBorder="1" applyAlignment="1" applyProtection="1">
      <alignment horizontal="left" vertical="center" wrapText="1" indent="1"/>
    </xf>
    <xf numFmtId="0" fontId="26" fillId="2" borderId="3" xfId="0" applyNumberFormat="1" applyFont="1" applyFill="1" applyBorder="1" applyAlignment="1" applyProtection="1">
      <alignment vertical="center" wrapText="1"/>
    </xf>
    <xf numFmtId="3" fontId="27" fillId="6" borderId="4" xfId="0" applyNumberFormat="1" applyFont="1" applyFill="1" applyBorder="1" applyAlignment="1">
      <alignment horizontal="right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3" fontId="24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24" fillId="5" borderId="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 indent="1"/>
    </xf>
    <xf numFmtId="0" fontId="7" fillId="2" borderId="2" xfId="0" applyNumberFormat="1" applyFont="1" applyFill="1" applyBorder="1" applyAlignment="1" applyProtection="1">
      <alignment horizontal="left" vertical="center" wrapText="1" indent="1"/>
    </xf>
    <xf numFmtId="0" fontId="7" fillId="2" borderId="4" xfId="0" applyNumberFormat="1" applyFont="1" applyFill="1" applyBorder="1" applyAlignment="1" applyProtection="1">
      <alignment horizontal="left" vertical="center" wrapText="1" indent="1"/>
    </xf>
    <xf numFmtId="0" fontId="26" fillId="2" borderId="1" xfId="0" applyNumberFormat="1" applyFont="1" applyFill="1" applyBorder="1" applyAlignment="1" applyProtection="1">
      <alignment horizontal="left" vertical="center" wrapText="1" indent="1"/>
    </xf>
    <xf numFmtId="0" fontId="26" fillId="2" borderId="2" xfId="0" applyNumberFormat="1" applyFont="1" applyFill="1" applyBorder="1" applyAlignment="1" applyProtection="1">
      <alignment horizontal="left" vertical="center" wrapText="1" indent="1"/>
    </xf>
    <xf numFmtId="0" fontId="26" fillId="2" borderId="4" xfId="0" applyNumberFormat="1" applyFont="1" applyFill="1" applyBorder="1" applyAlignment="1" applyProtection="1">
      <alignment horizontal="left" vertical="center" wrapText="1" indent="1"/>
    </xf>
    <xf numFmtId="0" fontId="27" fillId="2" borderId="1" xfId="0" applyNumberFormat="1" applyFont="1" applyFill="1" applyBorder="1" applyAlignment="1" applyProtection="1">
      <alignment horizontal="left" vertical="center" wrapText="1"/>
    </xf>
    <xf numFmtId="0" fontId="27" fillId="2" borderId="2" xfId="0" applyNumberFormat="1" applyFont="1" applyFill="1" applyBorder="1" applyAlignment="1" applyProtection="1">
      <alignment horizontal="left" vertical="center" wrapText="1"/>
    </xf>
    <xf numFmtId="0" fontId="27" fillId="2" borderId="4" xfId="0" applyNumberFormat="1" applyFont="1" applyFill="1" applyBorder="1" applyAlignment="1" applyProtection="1">
      <alignment horizontal="left" vertical="center" wrapText="1"/>
    </xf>
    <xf numFmtId="0" fontId="24" fillId="5" borderId="1" xfId="0" applyNumberFormat="1" applyFont="1" applyFill="1" applyBorder="1" applyAlignment="1" applyProtection="1">
      <alignment horizontal="left" vertical="center" wrapText="1"/>
    </xf>
    <xf numFmtId="0" fontId="24" fillId="5" borderId="2" xfId="0" applyNumberFormat="1" applyFont="1" applyFill="1" applyBorder="1" applyAlignment="1" applyProtection="1">
      <alignment horizontal="left" vertical="center" wrapText="1"/>
    </xf>
    <xf numFmtId="0" fontId="24" fillId="5" borderId="4" xfId="0" applyNumberFormat="1" applyFont="1" applyFill="1" applyBorder="1" applyAlignment="1" applyProtection="1">
      <alignment horizontal="left" vertical="center" wrapText="1"/>
    </xf>
    <xf numFmtId="0" fontId="24" fillId="6" borderId="1" xfId="0" applyNumberFormat="1" applyFont="1" applyFill="1" applyBorder="1" applyAlignment="1" applyProtection="1">
      <alignment horizontal="left" vertical="center" wrapText="1"/>
    </xf>
    <xf numFmtId="0" fontId="24" fillId="6" borderId="2" xfId="0" applyNumberFormat="1" applyFont="1" applyFill="1" applyBorder="1" applyAlignment="1" applyProtection="1">
      <alignment horizontal="left" vertical="center" wrapText="1"/>
    </xf>
    <xf numFmtId="0" fontId="24" fillId="6" borderId="4" xfId="0" applyNumberFormat="1" applyFont="1" applyFill="1" applyBorder="1" applyAlignment="1" applyProtection="1">
      <alignment horizontal="left" vertical="center" wrapText="1"/>
    </xf>
    <xf numFmtId="0" fontId="21" fillId="7" borderId="1" xfId="0" applyNumberFormat="1" applyFont="1" applyFill="1" applyBorder="1" applyAlignment="1" applyProtection="1">
      <alignment horizontal="left" vertical="center" wrapText="1"/>
    </xf>
    <xf numFmtId="0" fontId="21" fillId="7" borderId="2" xfId="0" applyNumberFormat="1" applyFont="1" applyFill="1" applyBorder="1" applyAlignment="1" applyProtection="1">
      <alignment horizontal="left" vertical="center" wrapText="1"/>
    </xf>
    <xf numFmtId="0" fontId="21" fillId="7" borderId="4" xfId="0" applyNumberFormat="1" applyFont="1" applyFill="1" applyBorder="1" applyAlignment="1" applyProtection="1">
      <alignment horizontal="left" vertical="center" wrapText="1"/>
    </xf>
    <xf numFmtId="0" fontId="9" fillId="7" borderId="1" xfId="0" applyNumberFormat="1" applyFont="1" applyFill="1" applyBorder="1" applyAlignment="1" applyProtection="1">
      <alignment horizontal="left" vertical="center" wrapText="1"/>
    </xf>
    <xf numFmtId="0" fontId="9" fillId="7" borderId="2" xfId="0" applyNumberFormat="1" applyFont="1" applyFill="1" applyBorder="1" applyAlignment="1" applyProtection="1">
      <alignment horizontal="left" vertical="center" wrapText="1"/>
    </xf>
    <xf numFmtId="0" fontId="9" fillId="7" borderId="4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9" fillId="6" borderId="1" xfId="0" applyNumberFormat="1" applyFont="1" applyFill="1" applyBorder="1" applyAlignment="1" applyProtection="1">
      <alignment horizontal="left" vertical="center" wrapText="1"/>
    </xf>
    <xf numFmtId="0" fontId="9" fillId="6" borderId="2" xfId="0" applyNumberFormat="1" applyFont="1" applyFill="1" applyBorder="1" applyAlignment="1" applyProtection="1">
      <alignment horizontal="left" vertical="center" wrapText="1"/>
    </xf>
    <xf numFmtId="0" fontId="9" fillId="6" borderId="4" xfId="0" applyNumberFormat="1" applyFont="1" applyFill="1" applyBorder="1" applyAlignment="1" applyProtection="1">
      <alignment horizontal="left" vertical="center" wrapText="1"/>
    </xf>
    <xf numFmtId="0" fontId="26" fillId="2" borderId="1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4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4" fillId="0" borderId="4" xfId="0" applyNumberFormat="1" applyFont="1" applyFill="1" applyBorder="1" applyAlignment="1" applyProtection="1">
      <alignment horizontal="left" vertical="center" wrapText="1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1" fillId="0" borderId="0" xfId="0" applyFont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80" zoomScaleNormal="80"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71" t="s">
        <v>155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171" t="s">
        <v>19</v>
      </c>
      <c r="B3" s="171"/>
      <c r="C3" s="171"/>
      <c r="D3" s="171"/>
      <c r="E3" s="171"/>
      <c r="F3" s="171"/>
      <c r="G3" s="171"/>
      <c r="H3" s="171"/>
      <c r="I3" s="184"/>
      <c r="J3" s="184"/>
    </row>
    <row r="4" spans="1:10" ht="18" x14ac:dyDescent="0.25">
      <c r="A4" s="22"/>
      <c r="B4" s="22"/>
      <c r="C4" s="22"/>
      <c r="D4" s="22"/>
      <c r="E4" s="22"/>
      <c r="F4" s="22"/>
      <c r="G4" s="22"/>
      <c r="H4" s="22"/>
      <c r="I4" s="5"/>
      <c r="J4" s="5"/>
    </row>
    <row r="5" spans="1:10" ht="15.75" x14ac:dyDescent="0.25">
      <c r="A5" s="171" t="s">
        <v>25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2" t="s">
        <v>37</v>
      </c>
    </row>
    <row r="7" spans="1:10" ht="25.5" x14ac:dyDescent="0.25">
      <c r="A7" s="25"/>
      <c r="B7" s="26"/>
      <c r="C7" s="26"/>
      <c r="D7" s="27"/>
      <c r="E7" s="28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 x14ac:dyDescent="0.25">
      <c r="A8" s="176" t="s">
        <v>0</v>
      </c>
      <c r="B8" s="170"/>
      <c r="C8" s="170"/>
      <c r="D8" s="170"/>
      <c r="E8" s="185"/>
      <c r="F8" s="29">
        <f>F9+F10</f>
        <v>3286122.5</v>
      </c>
      <c r="G8" s="29">
        <f t="shared" ref="G8:J8" si="0">G9+G10</f>
        <v>2417955</v>
      </c>
      <c r="H8" s="29">
        <f t="shared" si="0"/>
        <v>2885330</v>
      </c>
      <c r="I8" s="29">
        <f t="shared" si="0"/>
        <v>3281767</v>
      </c>
      <c r="J8" s="29">
        <f t="shared" si="0"/>
        <v>3398128</v>
      </c>
    </row>
    <row r="9" spans="1:10" x14ac:dyDescent="0.25">
      <c r="A9" s="186" t="s">
        <v>40</v>
      </c>
      <c r="B9" s="187"/>
      <c r="C9" s="187"/>
      <c r="D9" s="187"/>
      <c r="E9" s="183"/>
      <c r="F9" s="30">
        <v>3286019.11</v>
      </c>
      <c r="G9" s="30">
        <v>2417845</v>
      </c>
      <c r="H9" s="30">
        <f>' Račun prihoda i rashoda'!G11</f>
        <v>2885220</v>
      </c>
      <c r="I9" s="30">
        <v>3281657</v>
      </c>
      <c r="J9" s="30">
        <v>3398018</v>
      </c>
    </row>
    <row r="10" spans="1:10" x14ac:dyDescent="0.25">
      <c r="A10" s="188" t="s">
        <v>41</v>
      </c>
      <c r="B10" s="183"/>
      <c r="C10" s="183"/>
      <c r="D10" s="183"/>
      <c r="E10" s="183"/>
      <c r="F10" s="30">
        <v>103.39</v>
      </c>
      <c r="G10" s="30">
        <v>110</v>
      </c>
      <c r="H10" s="30">
        <f>' Račun prihoda i rashoda'!G25</f>
        <v>110</v>
      </c>
      <c r="I10" s="30">
        <v>110</v>
      </c>
      <c r="J10" s="30">
        <v>110</v>
      </c>
    </row>
    <row r="11" spans="1:10" x14ac:dyDescent="0.25">
      <c r="A11" s="33" t="s">
        <v>1</v>
      </c>
      <c r="B11" s="40"/>
      <c r="C11" s="40"/>
      <c r="D11" s="40"/>
      <c r="E11" s="40"/>
      <c r="F11" s="29">
        <f>F12+F13</f>
        <v>2151027.4</v>
      </c>
      <c r="G11" s="29">
        <v>3417955</v>
      </c>
      <c r="H11" s="29">
        <f t="shared" ref="H11:J11" si="1">H12+H13</f>
        <v>4561548</v>
      </c>
      <c r="I11" s="29">
        <f t="shared" si="1"/>
        <v>3281767</v>
      </c>
      <c r="J11" s="29">
        <f t="shared" si="1"/>
        <v>3398128</v>
      </c>
    </row>
    <row r="12" spans="1:10" x14ac:dyDescent="0.25">
      <c r="A12" s="189" t="s">
        <v>42</v>
      </c>
      <c r="B12" s="187"/>
      <c r="C12" s="187"/>
      <c r="D12" s="187"/>
      <c r="E12" s="187"/>
      <c r="F12" s="30">
        <v>2013732.03</v>
      </c>
      <c r="G12" s="30">
        <v>2895726</v>
      </c>
      <c r="H12" s="30">
        <f>' Račun prihoda i rashoda'!G35</f>
        <v>3388410</v>
      </c>
      <c r="I12" s="30">
        <v>3090503</v>
      </c>
      <c r="J12" s="41">
        <v>3199311</v>
      </c>
    </row>
    <row r="13" spans="1:10" x14ac:dyDescent="0.25">
      <c r="A13" s="182" t="s">
        <v>43</v>
      </c>
      <c r="B13" s="183"/>
      <c r="C13" s="183"/>
      <c r="D13" s="183"/>
      <c r="E13" s="183"/>
      <c r="F13" s="42">
        <v>137295.37</v>
      </c>
      <c r="G13" s="42">
        <v>522229</v>
      </c>
      <c r="H13" s="42">
        <f>' Račun prihoda i rashoda'!G54</f>
        <v>1173138</v>
      </c>
      <c r="I13" s="42">
        <v>191264</v>
      </c>
      <c r="J13" s="41">
        <v>198817</v>
      </c>
    </row>
    <row r="14" spans="1:10" x14ac:dyDescent="0.25">
      <c r="A14" s="169" t="s">
        <v>67</v>
      </c>
      <c r="B14" s="170"/>
      <c r="C14" s="170"/>
      <c r="D14" s="170"/>
      <c r="E14" s="170"/>
      <c r="F14" s="29">
        <f>F8-F11</f>
        <v>1135095.1000000001</v>
      </c>
      <c r="G14" s="29">
        <f>G8-G11</f>
        <v>-1000000</v>
      </c>
      <c r="H14" s="29">
        <f t="shared" ref="H14:J14" si="2">H8-H11</f>
        <v>-1676218</v>
      </c>
      <c r="I14" s="29">
        <f t="shared" si="2"/>
        <v>0</v>
      </c>
      <c r="J14" s="29">
        <f t="shared" si="2"/>
        <v>0</v>
      </c>
    </row>
    <row r="15" spans="1:10" ht="18" x14ac:dyDescent="0.25">
      <c r="A15" s="22"/>
      <c r="B15" s="20"/>
      <c r="C15" s="20"/>
      <c r="D15" s="20"/>
      <c r="E15" s="20"/>
      <c r="F15" s="20"/>
      <c r="G15" s="20"/>
      <c r="H15" s="21"/>
      <c r="I15" s="21"/>
      <c r="J15" s="21"/>
    </row>
    <row r="16" spans="1:10" ht="15.75" x14ac:dyDescent="0.25">
      <c r="A16" s="171" t="s">
        <v>26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0" ht="18" x14ac:dyDescent="0.25">
      <c r="A17" s="22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5.5" x14ac:dyDescent="0.25">
      <c r="A18" s="25"/>
      <c r="B18" s="26"/>
      <c r="C18" s="26"/>
      <c r="D18" s="27"/>
      <c r="E18" s="28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 x14ac:dyDescent="0.25">
      <c r="A19" s="182" t="s">
        <v>44</v>
      </c>
      <c r="B19" s="183"/>
      <c r="C19" s="183"/>
      <c r="D19" s="183"/>
      <c r="E19" s="183"/>
      <c r="F19" s="42">
        <v>0</v>
      </c>
      <c r="G19" s="42">
        <v>0</v>
      </c>
      <c r="H19" s="42">
        <v>0</v>
      </c>
      <c r="I19" s="42">
        <v>0</v>
      </c>
      <c r="J19" s="41">
        <v>0</v>
      </c>
    </row>
    <row r="20" spans="1:10" x14ac:dyDescent="0.25">
      <c r="A20" s="182" t="s">
        <v>45</v>
      </c>
      <c r="B20" s="183"/>
      <c r="C20" s="183"/>
      <c r="D20" s="183"/>
      <c r="E20" s="183"/>
      <c r="F20" s="42">
        <v>0</v>
      </c>
      <c r="G20" s="42">
        <v>0</v>
      </c>
      <c r="H20" s="42">
        <v>0</v>
      </c>
      <c r="I20" s="42">
        <v>0</v>
      </c>
      <c r="J20" s="41">
        <v>0</v>
      </c>
    </row>
    <row r="21" spans="1:10" x14ac:dyDescent="0.25">
      <c r="A21" s="169" t="s">
        <v>2</v>
      </c>
      <c r="B21" s="170"/>
      <c r="C21" s="170"/>
      <c r="D21" s="170"/>
      <c r="E21" s="170"/>
      <c r="F21" s="29">
        <f>F19-F20</f>
        <v>0</v>
      </c>
      <c r="G21" s="29">
        <f t="shared" ref="G21:J21" si="3">G19-G20</f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</row>
    <row r="22" spans="1:10" x14ac:dyDescent="0.25">
      <c r="A22" s="169" t="s">
        <v>68</v>
      </c>
      <c r="B22" s="170"/>
      <c r="C22" s="170"/>
      <c r="D22" s="170"/>
      <c r="E22" s="170"/>
      <c r="F22" s="29">
        <f>F14+F21</f>
        <v>1135095.1000000001</v>
      </c>
      <c r="G22" s="29">
        <f t="shared" ref="G22:J22" si="4">G14+G21</f>
        <v>-1000000</v>
      </c>
      <c r="H22" s="29">
        <f t="shared" si="4"/>
        <v>-1676218</v>
      </c>
      <c r="I22" s="29">
        <f t="shared" si="4"/>
        <v>0</v>
      </c>
      <c r="J22" s="29">
        <f t="shared" si="4"/>
        <v>0</v>
      </c>
    </row>
    <row r="23" spans="1:10" ht="18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15.75" x14ac:dyDescent="0.25">
      <c r="A24" s="171" t="s">
        <v>69</v>
      </c>
      <c r="B24" s="172"/>
      <c r="C24" s="172"/>
      <c r="D24" s="172"/>
      <c r="E24" s="172"/>
      <c r="F24" s="172"/>
      <c r="G24" s="172"/>
      <c r="H24" s="172"/>
      <c r="I24" s="172"/>
      <c r="J24" s="172"/>
    </row>
    <row r="25" spans="1:10" ht="15.75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25.5" x14ac:dyDescent="0.25">
      <c r="A26" s="25"/>
      <c r="B26" s="26"/>
      <c r="C26" s="26"/>
      <c r="D26" s="27"/>
      <c r="E26" s="28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 x14ac:dyDescent="0.25">
      <c r="A27" s="173" t="s">
        <v>70</v>
      </c>
      <c r="B27" s="174"/>
      <c r="C27" s="174"/>
      <c r="D27" s="174"/>
      <c r="E27" s="175"/>
      <c r="F27" s="43">
        <v>0</v>
      </c>
      <c r="G27" s="43">
        <v>0</v>
      </c>
      <c r="H27" s="43">
        <v>1676218</v>
      </c>
      <c r="I27" s="43">
        <v>0</v>
      </c>
      <c r="J27" s="44">
        <v>0</v>
      </c>
    </row>
    <row r="28" spans="1:10" ht="15" customHeight="1" x14ac:dyDescent="0.25">
      <c r="A28" s="169" t="s">
        <v>71</v>
      </c>
      <c r="B28" s="170"/>
      <c r="C28" s="170"/>
      <c r="D28" s="170"/>
      <c r="E28" s="170"/>
      <c r="F28" s="45">
        <f>F22+F27</f>
        <v>1135095.1000000001</v>
      </c>
      <c r="G28" s="45">
        <v>0</v>
      </c>
      <c r="H28" s="45">
        <f t="shared" ref="H28:J28" si="5">H22+H27</f>
        <v>0</v>
      </c>
      <c r="I28" s="45">
        <f t="shared" si="5"/>
        <v>0</v>
      </c>
      <c r="J28" s="46">
        <f t="shared" si="5"/>
        <v>0</v>
      </c>
    </row>
    <row r="29" spans="1:10" ht="45" customHeight="1" x14ac:dyDescent="0.25">
      <c r="A29" s="176" t="s">
        <v>72</v>
      </c>
      <c r="B29" s="177"/>
      <c r="C29" s="177"/>
      <c r="D29" s="177"/>
      <c r="E29" s="178"/>
      <c r="F29" s="45">
        <f>F14+F21+F27-F28</f>
        <v>0</v>
      </c>
      <c r="G29" s="45">
        <v>0</v>
      </c>
      <c r="H29" s="45">
        <f t="shared" ref="H29:J29" si="6">H14+H21+H27-H28</f>
        <v>0</v>
      </c>
      <c r="I29" s="45">
        <f t="shared" si="6"/>
        <v>0</v>
      </c>
      <c r="J29" s="46">
        <f t="shared" si="6"/>
        <v>0</v>
      </c>
    </row>
    <row r="30" spans="1:10" ht="15.75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5.75" x14ac:dyDescent="0.25">
      <c r="A31" s="179" t="s">
        <v>66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 ht="18" x14ac:dyDescent="0.25">
      <c r="A32" s="49"/>
      <c r="B32" s="50"/>
      <c r="C32" s="50"/>
      <c r="D32" s="50"/>
      <c r="E32" s="50"/>
      <c r="F32" s="50"/>
      <c r="G32" s="50"/>
      <c r="H32" s="51"/>
      <c r="I32" s="51"/>
      <c r="J32" s="51"/>
    </row>
    <row r="33" spans="1:10" ht="25.5" x14ac:dyDescent="0.25">
      <c r="A33" s="52"/>
      <c r="B33" s="53"/>
      <c r="C33" s="53"/>
      <c r="D33" s="54"/>
      <c r="E33" s="55"/>
      <c r="F33" s="56" t="s">
        <v>38</v>
      </c>
      <c r="G33" s="56" t="s">
        <v>36</v>
      </c>
      <c r="H33" s="56" t="s">
        <v>46</v>
      </c>
      <c r="I33" s="56" t="s">
        <v>47</v>
      </c>
      <c r="J33" s="56" t="s">
        <v>48</v>
      </c>
    </row>
    <row r="34" spans="1:10" x14ac:dyDescent="0.25">
      <c r="A34" s="173" t="s">
        <v>70</v>
      </c>
      <c r="B34" s="174"/>
      <c r="C34" s="174"/>
      <c r="D34" s="174"/>
      <c r="E34" s="175"/>
      <c r="F34" s="43">
        <v>0</v>
      </c>
      <c r="G34" s="43">
        <f>F37</f>
        <v>0</v>
      </c>
      <c r="H34" s="43">
        <v>1676218</v>
      </c>
      <c r="I34" s="43">
        <f>H37</f>
        <v>0</v>
      </c>
      <c r="J34" s="44">
        <f>I37</f>
        <v>0</v>
      </c>
    </row>
    <row r="35" spans="1:10" ht="28.5" customHeight="1" x14ac:dyDescent="0.25">
      <c r="A35" s="173" t="s">
        <v>73</v>
      </c>
      <c r="B35" s="174"/>
      <c r="C35" s="174"/>
      <c r="D35" s="174"/>
      <c r="E35" s="175"/>
      <c r="F35" s="43">
        <v>0</v>
      </c>
      <c r="G35" s="43">
        <v>1000000</v>
      </c>
      <c r="H35" s="43">
        <v>1676218</v>
      </c>
      <c r="I35" s="43">
        <v>0</v>
      </c>
      <c r="J35" s="44">
        <v>0</v>
      </c>
    </row>
    <row r="36" spans="1:10" x14ac:dyDescent="0.25">
      <c r="A36" s="173" t="s">
        <v>74</v>
      </c>
      <c r="B36" s="180"/>
      <c r="C36" s="180"/>
      <c r="D36" s="180"/>
      <c r="E36" s="181"/>
      <c r="F36" s="43">
        <v>0</v>
      </c>
      <c r="G36" s="43">
        <v>0</v>
      </c>
      <c r="H36" s="43">
        <v>0</v>
      </c>
      <c r="I36" s="43">
        <v>0</v>
      </c>
      <c r="J36" s="44">
        <v>0</v>
      </c>
    </row>
    <row r="37" spans="1:10" ht="15" customHeight="1" x14ac:dyDescent="0.25">
      <c r="A37" s="169" t="s">
        <v>71</v>
      </c>
      <c r="B37" s="170"/>
      <c r="C37" s="170"/>
      <c r="D37" s="170"/>
      <c r="E37" s="170"/>
      <c r="F37" s="31">
        <f>F34-F35+F36</f>
        <v>0</v>
      </c>
      <c r="G37" s="31"/>
      <c r="H37" s="31">
        <f t="shared" ref="H37:J37" si="7">H34-H35+H36</f>
        <v>0</v>
      </c>
      <c r="I37" s="31">
        <f t="shared" si="7"/>
        <v>0</v>
      </c>
      <c r="J37" s="57">
        <f t="shared" si="7"/>
        <v>0</v>
      </c>
    </row>
    <row r="38" spans="1:10" ht="17.25" customHeight="1" x14ac:dyDescent="0.25"/>
    <row r="39" spans="1:10" x14ac:dyDescent="0.25">
      <c r="A39" s="167" t="s">
        <v>39</v>
      </c>
      <c r="B39" s="168"/>
      <c r="C39" s="168"/>
      <c r="D39" s="168"/>
      <c r="E39" s="168"/>
      <c r="F39" s="168"/>
      <c r="G39" s="168"/>
      <c r="H39" s="168"/>
      <c r="I39" s="168"/>
      <c r="J39" s="168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I61" sqref="I61"/>
    </sheetView>
  </sheetViews>
  <sheetFormatPr defaultRowHeight="15" x14ac:dyDescent="0.25"/>
  <cols>
    <col min="1" max="1" width="8" customWidth="1"/>
    <col min="2" max="3" width="9.140625" customWidth="1"/>
    <col min="4" max="9" width="25.28515625" customWidth="1"/>
    <col min="10" max="10" width="0" hidden="1" customWidth="1"/>
  </cols>
  <sheetData>
    <row r="1" spans="1:10" ht="42" customHeight="1" x14ac:dyDescent="0.25">
      <c r="A1" s="179" t="s">
        <v>155</v>
      </c>
      <c r="B1" s="179"/>
      <c r="C1" s="179"/>
      <c r="D1" s="179"/>
      <c r="E1" s="179"/>
      <c r="F1" s="179"/>
      <c r="G1" s="179"/>
      <c r="H1" s="179"/>
      <c r="I1" s="179"/>
    </row>
    <row r="2" spans="1:10" ht="18" customHeight="1" x14ac:dyDescent="0.25">
      <c r="A2" s="76"/>
      <c r="B2" s="76"/>
      <c r="C2" s="76"/>
      <c r="D2" s="76"/>
      <c r="E2" s="76"/>
      <c r="F2" s="76"/>
      <c r="G2" s="76"/>
      <c r="H2" s="76"/>
      <c r="I2" s="76"/>
    </row>
    <row r="3" spans="1:10" ht="15.75" customHeight="1" x14ac:dyDescent="0.25">
      <c r="A3" s="179" t="s">
        <v>19</v>
      </c>
      <c r="B3" s="179"/>
      <c r="C3" s="179"/>
      <c r="D3" s="179"/>
      <c r="E3" s="179"/>
      <c r="F3" s="179"/>
      <c r="G3" s="179"/>
      <c r="H3" s="179"/>
      <c r="I3" s="179"/>
    </row>
    <row r="4" spans="1:10" ht="18" x14ac:dyDescent="0.25">
      <c r="A4" s="76"/>
      <c r="B4" s="76"/>
      <c r="C4" s="76"/>
      <c r="D4" s="76"/>
      <c r="E4" s="76"/>
      <c r="F4" s="76"/>
      <c r="G4" s="93"/>
      <c r="H4" s="93"/>
      <c r="I4" s="93"/>
    </row>
    <row r="5" spans="1:10" ht="18" customHeight="1" x14ac:dyDescent="0.25">
      <c r="A5" s="179" t="s">
        <v>4</v>
      </c>
      <c r="B5" s="179"/>
      <c r="C5" s="179"/>
      <c r="D5" s="179"/>
      <c r="E5" s="179"/>
      <c r="F5" s="179"/>
      <c r="G5" s="179"/>
      <c r="H5" s="179"/>
      <c r="I5" s="179"/>
    </row>
    <row r="6" spans="1:10" ht="18" x14ac:dyDescent="0.25">
      <c r="A6" s="76"/>
      <c r="B6" s="76"/>
      <c r="C6" s="76"/>
      <c r="D6" s="76"/>
      <c r="E6" s="76"/>
      <c r="F6" s="76"/>
      <c r="G6" s="76"/>
      <c r="H6" s="88"/>
      <c r="I6" s="88"/>
    </row>
    <row r="7" spans="1:10" ht="15.75" customHeight="1" x14ac:dyDescent="0.25">
      <c r="A7" s="179" t="s">
        <v>49</v>
      </c>
      <c r="B7" s="179"/>
      <c r="C7" s="179"/>
      <c r="D7" s="179"/>
      <c r="E7" s="179"/>
      <c r="F7" s="179"/>
      <c r="G7" s="179"/>
      <c r="H7" s="179"/>
      <c r="I7" s="179"/>
    </row>
    <row r="8" spans="1:10" ht="18" x14ac:dyDescent="0.25">
      <c r="A8" s="76"/>
      <c r="B8" s="76"/>
      <c r="C8" s="76"/>
      <c r="D8" s="76"/>
      <c r="E8" s="93"/>
      <c r="F8" s="93"/>
      <c r="G8" s="93"/>
      <c r="H8" s="93"/>
      <c r="I8" s="93"/>
    </row>
    <row r="9" spans="1:10" ht="30" x14ac:dyDescent="0.25">
      <c r="A9" s="95" t="s">
        <v>5</v>
      </c>
      <c r="B9" s="96" t="s">
        <v>6</v>
      </c>
      <c r="C9" s="96" t="s">
        <v>152</v>
      </c>
      <c r="D9" s="96" t="s">
        <v>3</v>
      </c>
      <c r="E9" s="96" t="s">
        <v>35</v>
      </c>
      <c r="F9" s="95" t="s">
        <v>36</v>
      </c>
      <c r="G9" s="95" t="s">
        <v>33</v>
      </c>
      <c r="H9" s="95" t="s">
        <v>27</v>
      </c>
      <c r="I9" s="95" t="s">
        <v>34</v>
      </c>
    </row>
    <row r="10" spans="1:10" x14ac:dyDescent="0.25">
      <c r="A10" s="160"/>
      <c r="B10" s="161"/>
      <c r="C10" s="161"/>
      <c r="D10" s="161" t="s">
        <v>156</v>
      </c>
      <c r="E10" s="162">
        <f>E11+E25</f>
        <v>3286122.5</v>
      </c>
      <c r="F10" s="162">
        <f t="shared" ref="F10:I10" si="0">F11+F25</f>
        <v>2417954</v>
      </c>
      <c r="G10" s="162">
        <f t="shared" si="0"/>
        <v>2885330</v>
      </c>
      <c r="H10" s="162">
        <f t="shared" si="0"/>
        <v>3281767</v>
      </c>
      <c r="I10" s="162">
        <f t="shared" si="0"/>
        <v>3398128</v>
      </c>
    </row>
    <row r="11" spans="1:10" x14ac:dyDescent="0.25">
      <c r="A11" s="97">
        <v>6</v>
      </c>
      <c r="B11" s="97"/>
      <c r="C11" s="97"/>
      <c r="D11" s="97" t="s">
        <v>7</v>
      </c>
      <c r="E11" s="98">
        <f t="shared" ref="E11:H11" si="1">E12+E16+E20+E22</f>
        <v>3286019.11</v>
      </c>
      <c r="F11" s="98">
        <f>F12+F16+F20+F22+F18</f>
        <v>2417844</v>
      </c>
      <c r="G11" s="98">
        <f t="shared" si="1"/>
        <v>2885220</v>
      </c>
      <c r="H11" s="98">
        <f t="shared" si="1"/>
        <v>3281657</v>
      </c>
      <c r="I11" s="98">
        <f>I12+I16+I20+I22</f>
        <v>3398018</v>
      </c>
    </row>
    <row r="12" spans="1:10" ht="45" x14ac:dyDescent="0.25">
      <c r="A12" s="99"/>
      <c r="B12" s="100">
        <v>63</v>
      </c>
      <c r="C12" s="101"/>
      <c r="D12" s="100" t="s">
        <v>29</v>
      </c>
      <c r="E12" s="102">
        <v>50035.57</v>
      </c>
      <c r="F12" s="102">
        <f>F13+F14+F15</f>
        <v>270335</v>
      </c>
      <c r="G12" s="102">
        <f t="shared" ref="G12:H12" si="2">G13+G14+G15</f>
        <v>345200</v>
      </c>
      <c r="H12" s="102">
        <f t="shared" si="2"/>
        <v>345200</v>
      </c>
      <c r="I12" s="102">
        <f>I13+I14+I15</f>
        <v>345200</v>
      </c>
    </row>
    <row r="13" spans="1:10" ht="25.5" customHeight="1" x14ac:dyDescent="0.25">
      <c r="A13" s="103"/>
      <c r="B13" s="103"/>
      <c r="C13" s="104">
        <v>55</v>
      </c>
      <c r="D13" s="105" t="s">
        <v>75</v>
      </c>
      <c r="E13" s="106">
        <v>50036</v>
      </c>
      <c r="F13" s="107">
        <f>54800+107505</f>
        <v>162305</v>
      </c>
      <c r="G13" s="107">
        <f>1000+39000+60000+80000+29200</f>
        <v>209200</v>
      </c>
      <c r="H13" s="107">
        <v>209200</v>
      </c>
      <c r="I13" s="107">
        <v>209200</v>
      </c>
      <c r="J13" t="s">
        <v>136</v>
      </c>
    </row>
    <row r="14" spans="1:10" ht="25.5" customHeight="1" x14ac:dyDescent="0.25">
      <c r="A14" s="103"/>
      <c r="B14" s="103"/>
      <c r="C14" s="104">
        <v>56</v>
      </c>
      <c r="D14" s="105" t="s">
        <v>76</v>
      </c>
      <c r="E14" s="106">
        <v>0</v>
      </c>
      <c r="F14" s="107">
        <v>2030</v>
      </c>
      <c r="G14" s="107">
        <v>0</v>
      </c>
      <c r="H14" s="107">
        <v>0</v>
      </c>
      <c r="I14" s="107">
        <v>0</v>
      </c>
      <c r="J14" t="s">
        <v>92</v>
      </c>
    </row>
    <row r="15" spans="1:10" ht="25.5" customHeight="1" x14ac:dyDescent="0.25">
      <c r="A15" s="103"/>
      <c r="B15" s="103"/>
      <c r="C15" s="104">
        <v>58</v>
      </c>
      <c r="D15" s="105" t="s">
        <v>77</v>
      </c>
      <c r="E15" s="108">
        <v>0</v>
      </c>
      <c r="F15" s="109">
        <v>106000</v>
      </c>
      <c r="G15" s="109">
        <v>136000</v>
      </c>
      <c r="H15" s="109">
        <v>136000</v>
      </c>
      <c r="I15" s="107">
        <v>136000</v>
      </c>
      <c r="J15" t="s">
        <v>91</v>
      </c>
    </row>
    <row r="16" spans="1:10" x14ac:dyDescent="0.25">
      <c r="A16" s="103"/>
      <c r="B16" s="110">
        <v>64</v>
      </c>
      <c r="C16" s="111"/>
      <c r="D16" s="112" t="s">
        <v>78</v>
      </c>
      <c r="E16" s="102">
        <f t="shared" ref="E16:I16" si="3">E17</f>
        <v>26.41</v>
      </c>
      <c r="F16" s="102">
        <v>50</v>
      </c>
      <c r="G16" s="102">
        <f t="shared" si="3"/>
        <v>20</v>
      </c>
      <c r="H16" s="102">
        <f t="shared" si="3"/>
        <v>52</v>
      </c>
      <c r="I16" s="102">
        <f t="shared" si="3"/>
        <v>54</v>
      </c>
    </row>
    <row r="17" spans="1:9" ht="25.5" customHeight="1" x14ac:dyDescent="0.25">
      <c r="A17" s="103"/>
      <c r="B17" s="103"/>
      <c r="C17" s="104">
        <v>31</v>
      </c>
      <c r="D17" s="105" t="s">
        <v>79</v>
      </c>
      <c r="E17" s="106">
        <v>26.41</v>
      </c>
      <c r="F17" s="107">
        <v>50</v>
      </c>
      <c r="G17" s="107">
        <v>20</v>
      </c>
      <c r="H17" s="107">
        <v>52</v>
      </c>
      <c r="I17" s="107">
        <v>54</v>
      </c>
    </row>
    <row r="18" spans="1:9" ht="75" x14ac:dyDescent="0.25">
      <c r="A18" s="103"/>
      <c r="B18" s="110">
        <v>65</v>
      </c>
      <c r="C18" s="111"/>
      <c r="D18" s="112" t="s">
        <v>134</v>
      </c>
      <c r="E18" s="102">
        <f>E19</f>
        <v>0</v>
      </c>
      <c r="F18" s="102">
        <f t="shared" ref="F18:I18" si="4">F19</f>
        <v>642</v>
      </c>
      <c r="G18" s="102">
        <f t="shared" si="4"/>
        <v>0</v>
      </c>
      <c r="H18" s="102">
        <f t="shared" si="4"/>
        <v>0</v>
      </c>
      <c r="I18" s="102">
        <f t="shared" si="4"/>
        <v>0</v>
      </c>
    </row>
    <row r="19" spans="1:9" ht="28.5" x14ac:dyDescent="0.25">
      <c r="A19" s="103"/>
      <c r="B19" s="103"/>
      <c r="C19" s="104">
        <v>31</v>
      </c>
      <c r="D19" s="105" t="s">
        <v>85</v>
      </c>
      <c r="E19" s="106">
        <v>0</v>
      </c>
      <c r="F19" s="107">
        <v>642</v>
      </c>
      <c r="G19" s="107">
        <v>0</v>
      </c>
      <c r="H19" s="107">
        <v>0</v>
      </c>
      <c r="I19" s="107">
        <v>0</v>
      </c>
    </row>
    <row r="20" spans="1:9" ht="57" x14ac:dyDescent="0.25">
      <c r="A20" s="103"/>
      <c r="B20" s="110">
        <v>66</v>
      </c>
      <c r="C20" s="111"/>
      <c r="D20" s="113" t="s">
        <v>80</v>
      </c>
      <c r="E20" s="102">
        <f t="shared" ref="E20:I20" si="5">E21</f>
        <v>862311.1</v>
      </c>
      <c r="F20" s="102">
        <v>841000</v>
      </c>
      <c r="G20" s="102">
        <f t="shared" si="5"/>
        <v>1000000</v>
      </c>
      <c r="H20" s="102">
        <f t="shared" si="5"/>
        <v>1571635</v>
      </c>
      <c r="I20" s="102">
        <f t="shared" si="5"/>
        <v>1633403</v>
      </c>
    </row>
    <row r="21" spans="1:9" ht="25.5" customHeight="1" x14ac:dyDescent="0.25">
      <c r="A21" s="103"/>
      <c r="B21" s="103"/>
      <c r="C21" s="104">
        <v>31</v>
      </c>
      <c r="D21" s="105" t="s">
        <v>79</v>
      </c>
      <c r="E21" s="106">
        <v>862311.1</v>
      </c>
      <c r="F21" s="107">
        <v>841000</v>
      </c>
      <c r="G21" s="107">
        <v>1000000</v>
      </c>
      <c r="H21" s="107">
        <v>1571635</v>
      </c>
      <c r="I21" s="107">
        <v>1633403</v>
      </c>
    </row>
    <row r="22" spans="1:9" ht="60" x14ac:dyDescent="0.25">
      <c r="A22" s="103"/>
      <c r="B22" s="110">
        <v>67</v>
      </c>
      <c r="C22" s="111"/>
      <c r="D22" s="100" t="s">
        <v>30</v>
      </c>
      <c r="E22" s="102">
        <f t="shared" ref="E22:G22" si="6">E23+E24</f>
        <v>2373646.0299999998</v>
      </c>
      <c r="F22" s="102">
        <f>F23+F24</f>
        <v>1305817</v>
      </c>
      <c r="G22" s="102">
        <f t="shared" si="6"/>
        <v>1540000</v>
      </c>
      <c r="H22" s="102">
        <v>1364770</v>
      </c>
      <c r="I22" s="102">
        <f>I23+I24</f>
        <v>1419361</v>
      </c>
    </row>
    <row r="23" spans="1:9" ht="25.5" customHeight="1" x14ac:dyDescent="0.25">
      <c r="A23" s="103"/>
      <c r="B23" s="103"/>
      <c r="C23" s="104">
        <v>11</v>
      </c>
      <c r="D23" s="105" t="s">
        <v>81</v>
      </c>
      <c r="E23" s="106">
        <v>39816.839999999997</v>
      </c>
      <c r="F23" s="107">
        <v>39817</v>
      </c>
      <c r="G23" s="107">
        <v>40000</v>
      </c>
      <c r="H23" s="107">
        <v>41800</v>
      </c>
      <c r="I23" s="107">
        <v>43472</v>
      </c>
    </row>
    <row r="24" spans="1:9" ht="49.5" customHeight="1" x14ac:dyDescent="0.25">
      <c r="A24" s="103"/>
      <c r="B24" s="103"/>
      <c r="C24" s="104">
        <v>46</v>
      </c>
      <c r="D24" s="105" t="s">
        <v>82</v>
      </c>
      <c r="E24" s="106">
        <v>2333829.19</v>
      </c>
      <c r="F24" s="107">
        <v>1266000</v>
      </c>
      <c r="G24" s="107">
        <v>1500000</v>
      </c>
      <c r="H24" s="107">
        <v>1322970</v>
      </c>
      <c r="I24" s="107">
        <v>1375889</v>
      </c>
    </row>
    <row r="25" spans="1:9" ht="30" x14ac:dyDescent="0.25">
      <c r="A25" s="114">
        <v>7</v>
      </c>
      <c r="B25" s="115"/>
      <c r="C25" s="116"/>
      <c r="D25" s="117" t="s">
        <v>8</v>
      </c>
      <c r="E25" s="98">
        <f t="shared" ref="E25:I26" si="7">E26</f>
        <v>103.39</v>
      </c>
      <c r="F25" s="98">
        <f t="shared" si="7"/>
        <v>110</v>
      </c>
      <c r="G25" s="98">
        <f>G26</f>
        <v>110</v>
      </c>
      <c r="H25" s="98">
        <f t="shared" si="7"/>
        <v>110</v>
      </c>
      <c r="I25" s="98">
        <f t="shared" si="7"/>
        <v>110</v>
      </c>
    </row>
    <row r="26" spans="1:9" ht="45" x14ac:dyDescent="0.25">
      <c r="A26" s="118"/>
      <c r="B26" s="100">
        <v>72</v>
      </c>
      <c r="C26" s="101"/>
      <c r="D26" s="119" t="s">
        <v>28</v>
      </c>
      <c r="E26" s="102">
        <f t="shared" si="7"/>
        <v>103.39</v>
      </c>
      <c r="F26" s="102">
        <v>110</v>
      </c>
      <c r="G26" s="102">
        <v>110</v>
      </c>
      <c r="H26" s="102">
        <v>110</v>
      </c>
      <c r="I26" s="102">
        <v>110</v>
      </c>
    </row>
    <row r="27" spans="1:9" ht="38.25" customHeight="1" x14ac:dyDescent="0.25">
      <c r="A27" s="118"/>
      <c r="B27" s="118"/>
      <c r="C27" s="120">
        <v>72</v>
      </c>
      <c r="D27" s="105" t="s">
        <v>83</v>
      </c>
      <c r="E27" s="106">
        <v>103.39</v>
      </c>
      <c r="F27" s="106">
        <v>110</v>
      </c>
      <c r="G27" s="106">
        <v>110</v>
      </c>
      <c r="H27" s="121">
        <v>110</v>
      </c>
      <c r="I27" s="106">
        <v>110</v>
      </c>
    </row>
    <row r="28" spans="1:9" hidden="1" x14ac:dyDescent="0.25">
      <c r="A28" s="67"/>
      <c r="B28" s="67"/>
      <c r="C28" s="67"/>
      <c r="D28" s="67"/>
      <c r="E28" s="78">
        <f>E11+E25</f>
        <v>3286122.5</v>
      </c>
      <c r="F28" s="78">
        <f t="shared" ref="F28:I28" si="8">F11+F25</f>
        <v>2417954</v>
      </c>
      <c r="G28" s="78">
        <f t="shared" si="8"/>
        <v>2885330</v>
      </c>
      <c r="H28" s="78">
        <f t="shared" si="8"/>
        <v>3281767</v>
      </c>
      <c r="I28" s="78">
        <f t="shared" si="8"/>
        <v>3398128</v>
      </c>
    </row>
    <row r="29" spans="1:9" x14ac:dyDescent="0.25">
      <c r="A29" s="67"/>
      <c r="B29" s="67"/>
      <c r="C29" s="67"/>
      <c r="D29" s="67"/>
      <c r="E29" s="67"/>
      <c r="F29" s="67"/>
      <c r="G29" s="67"/>
      <c r="H29" s="67"/>
      <c r="I29" s="67"/>
    </row>
    <row r="30" spans="1:9" x14ac:dyDescent="0.25">
      <c r="A30" s="67"/>
      <c r="B30" s="67"/>
      <c r="C30" s="67"/>
      <c r="D30" s="67"/>
      <c r="E30" s="67"/>
      <c r="F30" s="67"/>
      <c r="G30" s="67"/>
      <c r="H30" s="67"/>
      <c r="I30" s="67"/>
    </row>
    <row r="31" spans="1:9" ht="15.75" customHeight="1" x14ac:dyDescent="0.25">
      <c r="A31" s="179" t="s">
        <v>50</v>
      </c>
      <c r="B31" s="179"/>
      <c r="C31" s="179"/>
      <c r="D31" s="179"/>
      <c r="E31" s="179"/>
      <c r="F31" s="179"/>
      <c r="G31" s="179"/>
      <c r="H31" s="179"/>
      <c r="I31" s="179"/>
    </row>
    <row r="32" spans="1:9" ht="18" x14ac:dyDescent="0.25">
      <c r="A32" s="76"/>
      <c r="B32" s="76"/>
      <c r="C32" s="76"/>
      <c r="D32" s="93"/>
      <c r="E32" s="93"/>
      <c r="F32" s="93"/>
      <c r="G32" s="93"/>
      <c r="H32" s="93"/>
      <c r="I32" s="93"/>
    </row>
    <row r="33" spans="1:10" ht="30" x14ac:dyDescent="0.25">
      <c r="A33" s="95" t="s">
        <v>5</v>
      </c>
      <c r="B33" s="96" t="s">
        <v>6</v>
      </c>
      <c r="C33" s="96"/>
      <c r="D33" s="96" t="s">
        <v>9</v>
      </c>
      <c r="E33" s="96" t="s">
        <v>35</v>
      </c>
      <c r="F33" s="95" t="s">
        <v>36</v>
      </c>
      <c r="G33" s="95" t="s">
        <v>33</v>
      </c>
      <c r="H33" s="95" t="s">
        <v>27</v>
      </c>
      <c r="I33" s="95" t="s">
        <v>34</v>
      </c>
    </row>
    <row r="34" spans="1:10" x14ac:dyDescent="0.25">
      <c r="A34" s="160"/>
      <c r="B34" s="161"/>
      <c r="C34" s="161"/>
      <c r="D34" s="161" t="s">
        <v>157</v>
      </c>
      <c r="E34" s="162">
        <f>E35+E54</f>
        <v>2151027</v>
      </c>
      <c r="F34" s="162">
        <f t="shared" ref="F34:I34" si="9">F35+F54</f>
        <v>3417954</v>
      </c>
      <c r="G34" s="162">
        <f t="shared" si="9"/>
        <v>4561548</v>
      </c>
      <c r="H34" s="162">
        <f t="shared" si="9"/>
        <v>3281767</v>
      </c>
      <c r="I34" s="162">
        <f t="shared" si="9"/>
        <v>3398128</v>
      </c>
    </row>
    <row r="35" spans="1:10" x14ac:dyDescent="0.25">
      <c r="A35" s="97">
        <v>3</v>
      </c>
      <c r="B35" s="97"/>
      <c r="C35" s="97"/>
      <c r="D35" s="97" t="s">
        <v>10</v>
      </c>
      <c r="E35" s="98">
        <f>E36+E43+E50+E52</f>
        <v>2013733</v>
      </c>
      <c r="F35" s="98">
        <f>F36+F43+F50+F52</f>
        <v>2895725</v>
      </c>
      <c r="G35" s="98">
        <f>G36+G43+G50</f>
        <v>3388410</v>
      </c>
      <c r="H35" s="98">
        <f t="shared" ref="H35:I35" si="10">H36+H43+H50</f>
        <v>3090503</v>
      </c>
      <c r="I35" s="98">
        <f t="shared" si="10"/>
        <v>3199311</v>
      </c>
    </row>
    <row r="36" spans="1:10" x14ac:dyDescent="0.25">
      <c r="A36" s="122"/>
      <c r="B36" s="100">
        <v>31</v>
      </c>
      <c r="C36" s="100"/>
      <c r="D36" s="100" t="s">
        <v>11</v>
      </c>
      <c r="E36" s="123">
        <f>E37+E38+E39+E40+E41+E42</f>
        <v>1320326</v>
      </c>
      <c r="F36" s="123">
        <f>F37+F38+F39+F40+F41+F42</f>
        <v>1725152</v>
      </c>
      <c r="G36" s="123">
        <f>G37+G38+G39+G40+G41+G42</f>
        <v>2040780</v>
      </c>
      <c r="H36" s="123">
        <f t="shared" ref="H36:I36" si="11">H37+H38+H39+H40+H41+H42</f>
        <v>1878656</v>
      </c>
      <c r="I36" s="123">
        <f t="shared" si="11"/>
        <v>1938256</v>
      </c>
    </row>
    <row r="37" spans="1:10" ht="28.5" x14ac:dyDescent="0.25">
      <c r="A37" s="124"/>
      <c r="B37" s="124"/>
      <c r="C37" s="125">
        <v>11</v>
      </c>
      <c r="D37" s="126" t="s">
        <v>84</v>
      </c>
      <c r="E37" s="107">
        <v>18183</v>
      </c>
      <c r="F37" s="109">
        <v>18187</v>
      </c>
      <c r="G37" s="127">
        <v>19000</v>
      </c>
      <c r="H37" s="107">
        <v>19196</v>
      </c>
      <c r="I37" s="107">
        <v>19965</v>
      </c>
    </row>
    <row r="38" spans="1:10" ht="28.5" x14ac:dyDescent="0.25">
      <c r="A38" s="124"/>
      <c r="B38" s="124"/>
      <c r="C38" s="125">
        <v>31</v>
      </c>
      <c r="D38" s="126" t="s">
        <v>85</v>
      </c>
      <c r="E38" s="107">
        <f>195706+11401+2002+3305-398</f>
        <v>212016</v>
      </c>
      <c r="F38" s="107">
        <f>470690-9320-1600-1600-170+11300+2400+3370</f>
        <v>475070</v>
      </c>
      <c r="G38" s="107">
        <f>471300+11350+2400+3370</f>
        <v>488420</v>
      </c>
      <c r="H38" s="107">
        <v>495612</v>
      </c>
      <c r="I38" s="107">
        <v>515071</v>
      </c>
    </row>
    <row r="39" spans="1:10" ht="42.75" x14ac:dyDescent="0.25">
      <c r="A39" s="124"/>
      <c r="B39" s="124"/>
      <c r="C39" s="125">
        <v>46</v>
      </c>
      <c r="D39" s="126" t="s">
        <v>86</v>
      </c>
      <c r="E39" s="107">
        <f>1064140-7224</f>
        <v>1056916</v>
      </c>
      <c r="F39" s="107">
        <v>1027150</v>
      </c>
      <c r="G39" s="107">
        <f>1303400-60000-1000</f>
        <v>1242400</v>
      </c>
      <c r="H39" s="107">
        <v>1073372</v>
      </c>
      <c r="I39" s="107">
        <v>1116307</v>
      </c>
    </row>
    <row r="40" spans="1:10" ht="28.5" x14ac:dyDescent="0.25">
      <c r="A40" s="124"/>
      <c r="B40" s="124"/>
      <c r="C40" s="125">
        <v>55</v>
      </c>
      <c r="D40" s="126" t="s">
        <v>87</v>
      </c>
      <c r="E40" s="107">
        <f>18767+7220+7224</f>
        <v>33211</v>
      </c>
      <c r="F40" s="107">
        <f>3990+34500+19600+40865+9320+1600</f>
        <v>109875</v>
      </c>
      <c r="G40" s="107">
        <f>39000+18450+45710+60000+1000</f>
        <v>164160</v>
      </c>
      <c r="H40" s="107">
        <v>163186</v>
      </c>
      <c r="I40" s="107">
        <v>165713</v>
      </c>
    </row>
    <row r="41" spans="1:10" ht="28.5" x14ac:dyDescent="0.25">
      <c r="A41" s="124"/>
      <c r="B41" s="124"/>
      <c r="C41" s="125">
        <v>56</v>
      </c>
      <c r="D41" s="126" t="s">
        <v>76</v>
      </c>
      <c r="E41" s="107">
        <v>0</v>
      </c>
      <c r="F41" s="107">
        <v>1770</v>
      </c>
      <c r="G41" s="107">
        <v>0</v>
      </c>
      <c r="H41" s="107">
        <v>0</v>
      </c>
      <c r="I41" s="107">
        <v>0</v>
      </c>
    </row>
    <row r="42" spans="1:10" ht="28.5" x14ac:dyDescent="0.25">
      <c r="A42" s="124"/>
      <c r="B42" s="124"/>
      <c r="C42" s="125">
        <v>58</v>
      </c>
      <c r="D42" s="126" t="s">
        <v>77</v>
      </c>
      <c r="E42" s="109">
        <v>0</v>
      </c>
      <c r="F42" s="109">
        <v>93100</v>
      </c>
      <c r="G42" s="109">
        <v>126800</v>
      </c>
      <c r="H42" s="109">
        <v>127290</v>
      </c>
      <c r="I42" s="107">
        <v>121200</v>
      </c>
    </row>
    <row r="43" spans="1:10" x14ac:dyDescent="0.25">
      <c r="A43" s="124"/>
      <c r="B43" s="110">
        <v>32</v>
      </c>
      <c r="C43" s="111"/>
      <c r="D43" s="110" t="s">
        <v>22</v>
      </c>
      <c r="E43" s="123">
        <f>E44+E45+E46+E47+E48+E49</f>
        <v>684102</v>
      </c>
      <c r="F43" s="123">
        <f>F44+F45+F46+F47+F48+F49</f>
        <v>1165013</v>
      </c>
      <c r="G43" s="123">
        <f>G44+G45+G46+G47+G48+G49</f>
        <v>1343530</v>
      </c>
      <c r="H43" s="123">
        <f t="shared" ref="H43:I43" si="12">H44+H45+H46+H47+H48+H49</f>
        <v>1208817</v>
      </c>
      <c r="I43" s="123">
        <f t="shared" si="12"/>
        <v>1257903</v>
      </c>
    </row>
    <row r="44" spans="1:10" ht="28.5" x14ac:dyDescent="0.25">
      <c r="A44" s="124"/>
      <c r="B44" s="124"/>
      <c r="C44" s="125">
        <v>11</v>
      </c>
      <c r="D44" s="126" t="s">
        <v>84</v>
      </c>
      <c r="E44" s="107">
        <v>21634</v>
      </c>
      <c r="F44" s="109">
        <v>21630</v>
      </c>
      <c r="G44" s="127">
        <v>21000</v>
      </c>
      <c r="H44" s="107">
        <v>22604</v>
      </c>
      <c r="I44" s="107">
        <v>23507</v>
      </c>
      <c r="J44" s="62"/>
    </row>
    <row r="45" spans="1:10" ht="28.5" x14ac:dyDescent="0.25">
      <c r="A45" s="124"/>
      <c r="B45" s="124"/>
      <c r="C45" s="125">
        <v>31</v>
      </c>
      <c r="D45" s="126" t="s">
        <v>85</v>
      </c>
      <c r="E45" s="107">
        <f>301667+1141+5316+1863+41</f>
        <v>310028</v>
      </c>
      <c r="F45" s="107">
        <f>837682-930-260-1000+1200+7100+2130</f>
        <v>845922</v>
      </c>
      <c r="G45" s="107">
        <f>1001110+1150+7100+2130</f>
        <v>1011490</v>
      </c>
      <c r="H45" s="107">
        <v>882751</v>
      </c>
      <c r="I45" s="107">
        <v>917327</v>
      </c>
      <c r="J45" s="62"/>
    </row>
    <row r="46" spans="1:10" ht="42.75" x14ac:dyDescent="0.25">
      <c r="A46" s="124"/>
      <c r="B46" s="124"/>
      <c r="C46" s="125">
        <v>46</v>
      </c>
      <c r="D46" s="126" t="s">
        <v>86</v>
      </c>
      <c r="E46" s="107">
        <v>342751</v>
      </c>
      <c r="F46" s="107">
        <v>238850</v>
      </c>
      <c r="G46" s="107">
        <f>257600</f>
        <v>257600</v>
      </c>
      <c r="H46" s="107">
        <v>249598</v>
      </c>
      <c r="I46" s="107">
        <v>259582</v>
      </c>
    </row>
    <row r="47" spans="1:10" ht="28.5" x14ac:dyDescent="0.25">
      <c r="A47" s="124"/>
      <c r="B47" s="124"/>
      <c r="C47" s="125">
        <v>55</v>
      </c>
      <c r="D47" s="126" t="s">
        <v>87</v>
      </c>
      <c r="E47" s="109">
        <f>9689</f>
        <v>9689</v>
      </c>
      <c r="F47" s="109">
        <f>930+1000+9199+34322</f>
        <v>45451</v>
      </c>
      <c r="G47" s="109">
        <f>9950+34290</f>
        <v>44240</v>
      </c>
      <c r="H47" s="109">
        <v>45154</v>
      </c>
      <c r="I47" s="107">
        <v>42687</v>
      </c>
    </row>
    <row r="48" spans="1:10" ht="28.5" x14ac:dyDescent="0.25">
      <c r="A48" s="124"/>
      <c r="B48" s="124"/>
      <c r="C48" s="125">
        <v>56</v>
      </c>
      <c r="D48" s="126" t="s">
        <v>76</v>
      </c>
      <c r="E48" s="107">
        <v>0</v>
      </c>
      <c r="F48" s="107">
        <v>260</v>
      </c>
      <c r="G48" s="107">
        <v>0</v>
      </c>
      <c r="H48" s="107">
        <v>0</v>
      </c>
      <c r="I48" s="107">
        <v>0</v>
      </c>
    </row>
    <row r="49" spans="1:9" ht="28.5" x14ac:dyDescent="0.25">
      <c r="A49" s="124"/>
      <c r="B49" s="124"/>
      <c r="C49" s="125">
        <v>58</v>
      </c>
      <c r="D49" s="126" t="s">
        <v>77</v>
      </c>
      <c r="E49" s="109">
        <v>0</v>
      </c>
      <c r="F49" s="109">
        <v>12900</v>
      </c>
      <c r="G49" s="109">
        <v>9200</v>
      </c>
      <c r="H49" s="109">
        <v>8710</v>
      </c>
      <c r="I49" s="107">
        <v>14800</v>
      </c>
    </row>
    <row r="50" spans="1:9" x14ac:dyDescent="0.25">
      <c r="A50" s="128"/>
      <c r="B50" s="110">
        <v>34</v>
      </c>
      <c r="C50" s="111"/>
      <c r="D50" s="111" t="s">
        <v>88</v>
      </c>
      <c r="E50" s="123">
        <f>E51</f>
        <v>2081</v>
      </c>
      <c r="F50" s="123">
        <f>F51</f>
        <v>2900</v>
      </c>
      <c r="G50" s="123">
        <f>G51</f>
        <v>4100</v>
      </c>
      <c r="H50" s="123">
        <f t="shared" ref="H50:I50" si="13">H51</f>
        <v>3030</v>
      </c>
      <c r="I50" s="123">
        <f t="shared" si="13"/>
        <v>3152</v>
      </c>
    </row>
    <row r="51" spans="1:9" ht="28.5" x14ac:dyDescent="0.25">
      <c r="A51" s="124"/>
      <c r="B51" s="124"/>
      <c r="C51" s="125">
        <v>31</v>
      </c>
      <c r="D51" s="126" t="s">
        <v>85</v>
      </c>
      <c r="E51" s="107">
        <v>2081</v>
      </c>
      <c r="F51" s="109">
        <v>2900</v>
      </c>
      <c r="G51" s="107">
        <v>4100</v>
      </c>
      <c r="H51" s="107">
        <v>3030</v>
      </c>
      <c r="I51" s="106">
        <v>3152</v>
      </c>
    </row>
    <row r="52" spans="1:9" ht="45" x14ac:dyDescent="0.25">
      <c r="A52" s="124"/>
      <c r="B52" s="110">
        <v>36</v>
      </c>
      <c r="C52" s="111"/>
      <c r="D52" s="100" t="s">
        <v>89</v>
      </c>
      <c r="E52" s="123">
        <f>E53</f>
        <v>7224</v>
      </c>
      <c r="F52" s="123">
        <f>F53</f>
        <v>2660</v>
      </c>
      <c r="G52" s="123">
        <v>0</v>
      </c>
      <c r="H52" s="123">
        <v>0</v>
      </c>
      <c r="I52" s="123">
        <v>0</v>
      </c>
    </row>
    <row r="53" spans="1:9" ht="28.5" x14ac:dyDescent="0.25">
      <c r="A53" s="124"/>
      <c r="B53" s="124"/>
      <c r="C53" s="125">
        <v>55</v>
      </c>
      <c r="D53" s="126" t="s">
        <v>87</v>
      </c>
      <c r="E53" s="107">
        <v>7224</v>
      </c>
      <c r="F53" s="109">
        <v>2660</v>
      </c>
      <c r="G53" s="107">
        <v>0</v>
      </c>
      <c r="H53" s="107">
        <v>0</v>
      </c>
      <c r="I53" s="129">
        <v>0</v>
      </c>
    </row>
    <row r="54" spans="1:9" ht="30" x14ac:dyDescent="0.25">
      <c r="A54" s="114">
        <v>4</v>
      </c>
      <c r="B54" s="115"/>
      <c r="C54" s="116"/>
      <c r="D54" s="117" t="s">
        <v>12</v>
      </c>
      <c r="E54" s="98">
        <f>E55+E58+E63</f>
        <v>137294</v>
      </c>
      <c r="F54" s="98">
        <f>F55+F58+F63</f>
        <v>522229</v>
      </c>
      <c r="G54" s="98">
        <f>G55+G58+G63</f>
        <v>1173138</v>
      </c>
      <c r="H54" s="98">
        <f t="shared" ref="H54:I54" si="14">H55+H58+H63</f>
        <v>191264</v>
      </c>
      <c r="I54" s="98">
        <f t="shared" si="14"/>
        <v>198817</v>
      </c>
    </row>
    <row r="55" spans="1:9" ht="45" x14ac:dyDescent="0.25">
      <c r="A55" s="130"/>
      <c r="B55" s="100">
        <v>41</v>
      </c>
      <c r="C55" s="101"/>
      <c r="D55" s="119" t="s">
        <v>13</v>
      </c>
      <c r="E55" s="123">
        <f>E56+E57</f>
        <v>549</v>
      </c>
      <c r="F55" s="123">
        <f>F56+F57</f>
        <v>2000</v>
      </c>
      <c r="G55" s="123">
        <f>G56+G57</f>
        <v>4000</v>
      </c>
      <c r="H55" s="123">
        <f t="shared" ref="H55:I55" si="15">H56+H57</f>
        <v>2090</v>
      </c>
      <c r="I55" s="123">
        <f t="shared" si="15"/>
        <v>2174</v>
      </c>
    </row>
    <row r="56" spans="1:9" ht="28.5" x14ac:dyDescent="0.25">
      <c r="A56" s="130"/>
      <c r="B56" s="130"/>
      <c r="C56" s="131">
        <v>31</v>
      </c>
      <c r="D56" s="126" t="s">
        <v>85</v>
      </c>
      <c r="E56" s="107">
        <v>549</v>
      </c>
      <c r="F56" s="109">
        <v>2000</v>
      </c>
      <c r="G56" s="107">
        <v>4000</v>
      </c>
      <c r="H56" s="121">
        <v>2090</v>
      </c>
      <c r="I56" s="106">
        <v>2174</v>
      </c>
    </row>
    <row r="57" spans="1:9" x14ac:dyDescent="0.25">
      <c r="A57" s="130"/>
      <c r="B57" s="130"/>
      <c r="C57" s="131">
        <v>46</v>
      </c>
      <c r="D57" s="125" t="s">
        <v>90</v>
      </c>
      <c r="E57" s="107">
        <v>0</v>
      </c>
      <c r="F57" s="107">
        <v>0</v>
      </c>
      <c r="G57" s="107">
        <v>0</v>
      </c>
      <c r="H57" s="121">
        <v>0</v>
      </c>
      <c r="I57" s="91">
        <v>0</v>
      </c>
    </row>
    <row r="58" spans="1:9" ht="45" x14ac:dyDescent="0.25">
      <c r="A58" s="60"/>
      <c r="B58" s="100">
        <v>42</v>
      </c>
      <c r="C58" s="101"/>
      <c r="D58" s="119" t="s">
        <v>31</v>
      </c>
      <c r="E58" s="61">
        <f>E59+E60+E61+E62</f>
        <v>76736</v>
      </c>
      <c r="F58" s="61">
        <f>F59+F60+F61+F62</f>
        <v>520229</v>
      </c>
      <c r="G58" s="61">
        <f>G59+G61+G62</f>
        <v>1103138</v>
      </c>
      <c r="H58" s="61">
        <f t="shared" ref="H58:I58" si="16">H59+H61+H62</f>
        <v>189174</v>
      </c>
      <c r="I58" s="61">
        <f t="shared" si="16"/>
        <v>196643</v>
      </c>
    </row>
    <row r="59" spans="1:9" ht="28.5" x14ac:dyDescent="0.25">
      <c r="A59" s="60"/>
      <c r="B59" s="131"/>
      <c r="C59" s="131">
        <v>31</v>
      </c>
      <c r="D59" s="126" t="s">
        <v>85</v>
      </c>
      <c r="E59" s="79">
        <f>62007</f>
        <v>62007</v>
      </c>
      <c r="F59" s="79">
        <v>180100</v>
      </c>
      <c r="G59" s="79">
        <v>1102228</v>
      </c>
      <c r="H59" s="89">
        <v>188204</v>
      </c>
      <c r="I59" s="106">
        <v>195733</v>
      </c>
    </row>
    <row r="60" spans="1:9" x14ac:dyDescent="0.25">
      <c r="A60" s="60"/>
      <c r="B60" s="131"/>
      <c r="C60" s="131">
        <v>46</v>
      </c>
      <c r="D60" s="125" t="s">
        <v>90</v>
      </c>
      <c r="E60" s="79">
        <v>13883</v>
      </c>
      <c r="F60" s="79">
        <v>336500</v>
      </c>
      <c r="G60" s="79">
        <v>0</v>
      </c>
      <c r="H60" s="89">
        <v>0</v>
      </c>
      <c r="I60" s="91">
        <v>0</v>
      </c>
    </row>
    <row r="61" spans="1:9" ht="28.5" x14ac:dyDescent="0.25">
      <c r="A61" s="60"/>
      <c r="B61" s="131"/>
      <c r="C61" s="131">
        <v>55</v>
      </c>
      <c r="D61" s="126" t="s">
        <v>137</v>
      </c>
      <c r="E61" s="79">
        <v>743</v>
      </c>
      <c r="F61" s="79">
        <f>400+3119</f>
        <v>3519</v>
      </c>
      <c r="G61" s="79">
        <v>800</v>
      </c>
      <c r="H61" s="89">
        <v>860</v>
      </c>
      <c r="I61" s="91">
        <v>800</v>
      </c>
    </row>
    <row r="62" spans="1:9" ht="28.5" x14ac:dyDescent="0.25">
      <c r="A62" s="60"/>
      <c r="B62" s="131"/>
      <c r="C62" s="131">
        <v>72</v>
      </c>
      <c r="D62" s="126" t="s">
        <v>138</v>
      </c>
      <c r="E62" s="79">
        <v>103</v>
      </c>
      <c r="F62" s="79">
        <v>110</v>
      </c>
      <c r="G62" s="79">
        <v>110</v>
      </c>
      <c r="H62" s="89">
        <v>110</v>
      </c>
      <c r="I62" s="91">
        <v>110</v>
      </c>
    </row>
    <row r="63" spans="1:9" ht="41.25" customHeight="1" x14ac:dyDescent="0.25">
      <c r="A63" s="60"/>
      <c r="B63" s="100">
        <v>45</v>
      </c>
      <c r="C63" s="101"/>
      <c r="D63" s="119" t="s">
        <v>93</v>
      </c>
      <c r="E63" s="61">
        <f>E64</f>
        <v>60009</v>
      </c>
      <c r="F63" s="61">
        <f t="shared" ref="F63:I63" si="17">F64</f>
        <v>0</v>
      </c>
      <c r="G63" s="61">
        <f t="shared" si="17"/>
        <v>66000</v>
      </c>
      <c r="H63" s="61">
        <f t="shared" si="17"/>
        <v>0</v>
      </c>
      <c r="I63" s="61">
        <f t="shared" si="17"/>
        <v>0</v>
      </c>
    </row>
    <row r="64" spans="1:9" s="77" customFormat="1" ht="28.5" x14ac:dyDescent="0.25">
      <c r="A64" s="60"/>
      <c r="B64" s="122"/>
      <c r="C64" s="131">
        <v>31</v>
      </c>
      <c r="D64" s="126" t="s">
        <v>85</v>
      </c>
      <c r="E64" s="79">
        <v>60009</v>
      </c>
      <c r="F64" s="79">
        <v>0</v>
      </c>
      <c r="G64" s="79">
        <v>66000</v>
      </c>
      <c r="H64" s="94">
        <v>0</v>
      </c>
      <c r="I64" s="60">
        <v>0</v>
      </c>
    </row>
    <row r="65" spans="5:9" hidden="1" x14ac:dyDescent="0.25">
      <c r="E65" s="62">
        <f>E35+E54</f>
        <v>2151027</v>
      </c>
      <c r="F65" s="62">
        <f t="shared" ref="F65:I65" si="18">F35+F54</f>
        <v>3417954</v>
      </c>
      <c r="G65" s="62">
        <f t="shared" si="18"/>
        <v>4561548</v>
      </c>
      <c r="H65" s="62">
        <f t="shared" si="18"/>
        <v>3281767</v>
      </c>
      <c r="I65" s="62">
        <f t="shared" si="18"/>
        <v>3398128</v>
      </c>
    </row>
    <row r="66" spans="5:9" x14ac:dyDescent="0.25">
      <c r="F66" s="62"/>
    </row>
    <row r="67" spans="5:9" x14ac:dyDescent="0.25">
      <c r="E67" s="85"/>
    </row>
    <row r="68" spans="5:9" x14ac:dyDescent="0.25">
      <c r="E68" s="86"/>
    </row>
    <row r="69" spans="5:9" x14ac:dyDescent="0.25">
      <c r="E69" s="87"/>
    </row>
  </sheetData>
  <mergeCells count="5">
    <mergeCell ref="A31:I31"/>
    <mergeCell ref="A1:I1"/>
    <mergeCell ref="A3:I3"/>
    <mergeCell ref="A5:I5"/>
    <mergeCell ref="A7:I7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sqref="A1:F1"/>
    </sheetView>
  </sheetViews>
  <sheetFormatPr defaultRowHeight="15" x14ac:dyDescent="0.25"/>
  <cols>
    <col min="1" max="6" width="25.28515625" customWidth="1"/>
    <col min="7" max="7" width="0" hidden="1" customWidth="1"/>
  </cols>
  <sheetData>
    <row r="1" spans="1:10" ht="42" customHeight="1" x14ac:dyDescent="0.25">
      <c r="A1" s="171" t="s">
        <v>155</v>
      </c>
      <c r="B1" s="171"/>
      <c r="C1" s="171"/>
      <c r="D1" s="171"/>
      <c r="E1" s="171"/>
      <c r="F1" s="171"/>
    </row>
    <row r="2" spans="1:10" ht="18" customHeight="1" x14ac:dyDescent="0.25">
      <c r="A2" s="22"/>
      <c r="B2" s="22"/>
      <c r="C2" s="22"/>
      <c r="D2" s="22"/>
      <c r="E2" s="22"/>
      <c r="F2" s="22"/>
    </row>
    <row r="3" spans="1:10" ht="15.75" customHeight="1" x14ac:dyDescent="0.25">
      <c r="A3" s="171" t="s">
        <v>19</v>
      </c>
      <c r="B3" s="171"/>
      <c r="C3" s="171"/>
      <c r="D3" s="171"/>
      <c r="E3" s="171"/>
      <c r="F3" s="171"/>
    </row>
    <row r="4" spans="1:10" ht="18" x14ac:dyDescent="0.25">
      <c r="B4" s="22"/>
      <c r="C4" s="22"/>
      <c r="D4" s="22"/>
      <c r="E4" s="5"/>
      <c r="F4" s="5"/>
    </row>
    <row r="5" spans="1:10" ht="18" customHeight="1" x14ac:dyDescent="0.25">
      <c r="A5" s="171" t="s">
        <v>4</v>
      </c>
      <c r="B5" s="171"/>
      <c r="C5" s="171"/>
      <c r="D5" s="171"/>
      <c r="E5" s="171"/>
      <c r="F5" s="171"/>
    </row>
    <row r="6" spans="1:10" ht="18" x14ac:dyDescent="0.25">
      <c r="A6" s="22"/>
      <c r="B6" s="22"/>
      <c r="C6" s="22"/>
      <c r="D6" s="22"/>
      <c r="E6" s="5"/>
      <c r="F6" s="5"/>
    </row>
    <row r="7" spans="1:10" ht="15.75" customHeight="1" x14ac:dyDescent="0.25">
      <c r="A7" s="171" t="s">
        <v>51</v>
      </c>
      <c r="B7" s="171"/>
      <c r="C7" s="171"/>
      <c r="D7" s="171"/>
      <c r="E7" s="171"/>
      <c r="F7" s="171"/>
    </row>
    <row r="8" spans="1:10" ht="18" x14ac:dyDescent="0.25">
      <c r="A8" s="22"/>
      <c r="B8" s="22"/>
      <c r="C8" s="22"/>
      <c r="D8" s="22"/>
      <c r="E8" s="5"/>
      <c r="F8" s="5"/>
    </row>
    <row r="9" spans="1:10" ht="30" x14ac:dyDescent="0.25">
      <c r="A9" s="132" t="s">
        <v>53</v>
      </c>
      <c r="B9" s="133" t="s">
        <v>35</v>
      </c>
      <c r="C9" s="132" t="s">
        <v>36</v>
      </c>
      <c r="D9" s="132" t="s">
        <v>33</v>
      </c>
      <c r="E9" s="132" t="s">
        <v>27</v>
      </c>
      <c r="F9" s="132" t="s">
        <v>34</v>
      </c>
      <c r="H9" s="62"/>
      <c r="I9" s="62"/>
      <c r="J9" s="62"/>
    </row>
    <row r="10" spans="1:10" x14ac:dyDescent="0.25">
      <c r="A10" s="134" t="s">
        <v>0</v>
      </c>
      <c r="B10" s="135">
        <f>B11+B13+B15+B17+B21</f>
        <v>3286122.5799999996</v>
      </c>
      <c r="C10" s="135">
        <f>C11+C13+C15+C17+C21</f>
        <v>2417954.85</v>
      </c>
      <c r="D10" s="135">
        <f>D11+D13+D15+D17+D21</f>
        <v>2885330</v>
      </c>
      <c r="E10" s="135">
        <f t="shared" ref="E10" si="0">E11+E13+E15+E17+E21</f>
        <v>3281767</v>
      </c>
      <c r="F10" s="135">
        <f>F11+F13+F15+F17+F21</f>
        <v>3398128</v>
      </c>
    </row>
    <row r="11" spans="1:10" x14ac:dyDescent="0.25">
      <c r="A11" s="139" t="s">
        <v>56</v>
      </c>
      <c r="B11" s="140">
        <f>B12</f>
        <v>39816.839999999997</v>
      </c>
      <c r="C11" s="140">
        <f>C12</f>
        <v>39817</v>
      </c>
      <c r="D11" s="140">
        <f t="shared" ref="D11:F11" si="1">D12</f>
        <v>40000</v>
      </c>
      <c r="E11" s="140">
        <f t="shared" si="1"/>
        <v>41800</v>
      </c>
      <c r="F11" s="140">
        <f t="shared" si="1"/>
        <v>43472</v>
      </c>
    </row>
    <row r="12" spans="1:10" ht="28.5" x14ac:dyDescent="0.25">
      <c r="A12" s="105" t="s">
        <v>94</v>
      </c>
      <c r="B12" s="136">
        <v>39816.839999999997</v>
      </c>
      <c r="C12" s="136">
        <v>39817</v>
      </c>
      <c r="D12" s="136">
        <v>40000</v>
      </c>
      <c r="E12" s="136">
        <v>41800</v>
      </c>
      <c r="F12" s="136">
        <v>43472</v>
      </c>
    </row>
    <row r="13" spans="1:10" x14ac:dyDescent="0.25">
      <c r="A13" s="139" t="s">
        <v>58</v>
      </c>
      <c r="B13" s="140">
        <f>B14</f>
        <v>862337.61</v>
      </c>
      <c r="C13" s="140">
        <f t="shared" ref="C13:F13" si="2">C14</f>
        <v>841692</v>
      </c>
      <c r="D13" s="140">
        <f t="shared" si="2"/>
        <v>1000020</v>
      </c>
      <c r="E13" s="140">
        <f t="shared" si="2"/>
        <v>1571687</v>
      </c>
      <c r="F13" s="140">
        <f t="shared" si="2"/>
        <v>1633457</v>
      </c>
    </row>
    <row r="14" spans="1:10" x14ac:dyDescent="0.25">
      <c r="A14" s="105" t="s">
        <v>96</v>
      </c>
      <c r="B14" s="136">
        <f>862311.1+26.51</f>
        <v>862337.61</v>
      </c>
      <c r="C14" s="136">
        <f>50+642+841000</f>
        <v>841692</v>
      </c>
      <c r="D14" s="136">
        <f>1000000+20</f>
        <v>1000020</v>
      </c>
      <c r="E14" s="136">
        <f>1571635+52</f>
        <v>1571687</v>
      </c>
      <c r="F14" s="136">
        <f>1633403+54</f>
        <v>1633457</v>
      </c>
    </row>
    <row r="15" spans="1:10" ht="28.5" x14ac:dyDescent="0.25">
      <c r="A15" s="141" t="s">
        <v>55</v>
      </c>
      <c r="B15" s="140">
        <f>B16</f>
        <v>2333829.19</v>
      </c>
      <c r="C15" s="140">
        <f t="shared" ref="C15:F15" si="3">C16</f>
        <v>1266000.45</v>
      </c>
      <c r="D15" s="140">
        <f t="shared" si="3"/>
        <v>1500000</v>
      </c>
      <c r="E15" s="140">
        <f t="shared" si="3"/>
        <v>1322970</v>
      </c>
      <c r="F15" s="140">
        <f t="shared" si="3"/>
        <v>1375889</v>
      </c>
    </row>
    <row r="16" spans="1:10" ht="42.75" x14ac:dyDescent="0.25">
      <c r="A16" s="105" t="s">
        <v>95</v>
      </c>
      <c r="B16" s="136">
        <v>2333829.19</v>
      </c>
      <c r="C16" s="136">
        <v>1266000.45</v>
      </c>
      <c r="D16" s="136">
        <v>1500000</v>
      </c>
      <c r="E16" s="136">
        <v>1322970</v>
      </c>
      <c r="F16" s="136">
        <v>1375889</v>
      </c>
    </row>
    <row r="17" spans="1:7" x14ac:dyDescent="0.25">
      <c r="A17" s="141" t="s">
        <v>54</v>
      </c>
      <c r="B17" s="140">
        <f>B18+B19+B20</f>
        <v>50035.55</v>
      </c>
      <c r="C17" s="140">
        <f t="shared" ref="C17:F17" si="4">C18+C19+C20</f>
        <v>270335.40000000002</v>
      </c>
      <c r="D17" s="140">
        <f t="shared" si="4"/>
        <v>345200</v>
      </c>
      <c r="E17" s="140">
        <f t="shared" si="4"/>
        <v>345200</v>
      </c>
      <c r="F17" s="140">
        <f t="shared" si="4"/>
        <v>345200</v>
      </c>
    </row>
    <row r="18" spans="1:7" ht="42.75" x14ac:dyDescent="0.25">
      <c r="A18" s="105" t="s">
        <v>97</v>
      </c>
      <c r="B18" s="136">
        <v>50035.55</v>
      </c>
      <c r="C18" s="136">
        <f>107505+54800.4</f>
        <v>162305.4</v>
      </c>
      <c r="D18" s="136">
        <f>1000+60000+39000+80000+29200</f>
        <v>209200</v>
      </c>
      <c r="E18" s="136">
        <v>209200</v>
      </c>
      <c r="F18" s="136">
        <v>209200</v>
      </c>
    </row>
    <row r="19" spans="1:7" ht="42.75" x14ac:dyDescent="0.25">
      <c r="A19" s="105" t="s">
        <v>153</v>
      </c>
      <c r="B19" s="136">
        <v>0</v>
      </c>
      <c r="C19" s="136">
        <v>2030</v>
      </c>
      <c r="D19" s="136">
        <v>0</v>
      </c>
      <c r="E19" s="136">
        <v>0</v>
      </c>
      <c r="F19" s="136">
        <v>0</v>
      </c>
      <c r="G19" t="s">
        <v>102</v>
      </c>
    </row>
    <row r="20" spans="1:7" ht="42.75" x14ac:dyDescent="0.25">
      <c r="A20" s="105" t="s">
        <v>154</v>
      </c>
      <c r="B20" s="136">
        <v>0</v>
      </c>
      <c r="C20" s="136">
        <v>106000</v>
      </c>
      <c r="D20" s="136">
        <v>136000</v>
      </c>
      <c r="E20" s="136">
        <v>136000</v>
      </c>
      <c r="F20" s="136">
        <v>136000</v>
      </c>
      <c r="G20" t="s">
        <v>103</v>
      </c>
    </row>
    <row r="21" spans="1:7" ht="45" x14ac:dyDescent="0.25">
      <c r="A21" s="142" t="s">
        <v>100</v>
      </c>
      <c r="B21" s="143">
        <f>B22</f>
        <v>103.39</v>
      </c>
      <c r="C21" s="143">
        <f t="shared" ref="C21:F21" si="5">C22</f>
        <v>110</v>
      </c>
      <c r="D21" s="143">
        <f t="shared" si="5"/>
        <v>110</v>
      </c>
      <c r="E21" s="143">
        <f t="shared" si="5"/>
        <v>110</v>
      </c>
      <c r="F21" s="143">
        <f t="shared" si="5"/>
        <v>110</v>
      </c>
    </row>
    <row r="22" spans="1:7" ht="42.75" x14ac:dyDescent="0.25">
      <c r="A22" s="105" t="s">
        <v>101</v>
      </c>
      <c r="B22" s="137">
        <v>103.39</v>
      </c>
      <c r="C22" s="136">
        <v>110</v>
      </c>
      <c r="D22" s="136">
        <v>110</v>
      </c>
      <c r="E22" s="136">
        <v>110</v>
      </c>
      <c r="F22" s="136">
        <v>110</v>
      </c>
    </row>
    <row r="23" spans="1:7" hidden="1" x14ac:dyDescent="0.25">
      <c r="B23" s="62">
        <f>B12+B14+B16+B18+B19+B20+B22</f>
        <v>3286122.5799999996</v>
      </c>
      <c r="C23" s="62">
        <f t="shared" ref="C23:F23" si="6">C12+C14+C16+C18+C19+C20+C22</f>
        <v>2417954.85</v>
      </c>
      <c r="D23" s="62">
        <f t="shared" si="6"/>
        <v>2885330</v>
      </c>
      <c r="E23" s="62">
        <f t="shared" si="6"/>
        <v>3281767</v>
      </c>
      <c r="F23" s="62">
        <f t="shared" si="6"/>
        <v>3398128</v>
      </c>
    </row>
    <row r="25" spans="1:7" ht="15.75" customHeight="1" x14ac:dyDescent="0.25">
      <c r="A25" s="171" t="s">
        <v>52</v>
      </c>
      <c r="B25" s="171"/>
      <c r="C25" s="171"/>
      <c r="D25" s="171"/>
      <c r="E25" s="171"/>
      <c r="F25" s="171"/>
    </row>
    <row r="26" spans="1:7" ht="18" x14ac:dyDescent="0.25">
      <c r="A26" s="22"/>
      <c r="B26" s="22"/>
      <c r="C26" s="22"/>
      <c r="D26" s="22"/>
      <c r="E26" s="5"/>
      <c r="F26" s="5"/>
    </row>
    <row r="27" spans="1:7" ht="30" x14ac:dyDescent="0.25">
      <c r="A27" s="132" t="s">
        <v>53</v>
      </c>
      <c r="B27" s="133" t="s">
        <v>35</v>
      </c>
      <c r="C27" s="132" t="s">
        <v>36</v>
      </c>
      <c r="D27" s="132" t="s">
        <v>33</v>
      </c>
      <c r="E27" s="132" t="s">
        <v>27</v>
      </c>
      <c r="F27" s="132" t="s">
        <v>34</v>
      </c>
    </row>
    <row r="28" spans="1:7" s="64" customFormat="1" x14ac:dyDescent="0.25">
      <c r="A28" s="134" t="s">
        <v>1</v>
      </c>
      <c r="B28" s="138">
        <f>B29+B31+B33+B35+B39</f>
        <v>2151027.0399999996</v>
      </c>
      <c r="C28" s="138">
        <f t="shared" ref="C28:F28" si="7">C29+C31+C33+C35+C39</f>
        <v>3417954.63</v>
      </c>
      <c r="D28" s="138">
        <f t="shared" si="7"/>
        <v>4561547.68</v>
      </c>
      <c r="E28" s="138">
        <f t="shared" si="7"/>
        <v>3281767</v>
      </c>
      <c r="F28" s="138">
        <f t="shared" si="7"/>
        <v>3398128</v>
      </c>
    </row>
    <row r="29" spans="1:7" s="65" customFormat="1" x14ac:dyDescent="0.25">
      <c r="A29" s="139" t="s">
        <v>56</v>
      </c>
      <c r="B29" s="140">
        <f>B30</f>
        <v>39817</v>
      </c>
      <c r="C29" s="140">
        <f t="shared" ref="C29:F29" si="8">C30</f>
        <v>39817</v>
      </c>
      <c r="D29" s="140">
        <f t="shared" si="8"/>
        <v>40000</v>
      </c>
      <c r="E29" s="140">
        <f t="shared" si="8"/>
        <v>41800</v>
      </c>
      <c r="F29" s="140">
        <f t="shared" si="8"/>
        <v>43472</v>
      </c>
    </row>
    <row r="30" spans="1:7" ht="28.5" x14ac:dyDescent="0.25">
      <c r="A30" s="105" t="s">
        <v>94</v>
      </c>
      <c r="B30" s="136">
        <v>39817</v>
      </c>
      <c r="C30" s="136">
        <v>39817</v>
      </c>
      <c r="D30" s="136">
        <v>40000</v>
      </c>
      <c r="E30" s="136">
        <f>19196+22604</f>
        <v>41800</v>
      </c>
      <c r="F30" s="136">
        <f>19965+23507</f>
        <v>43472</v>
      </c>
    </row>
    <row r="31" spans="1:7" s="65" customFormat="1" x14ac:dyDescent="0.25">
      <c r="A31" s="139" t="s">
        <v>58</v>
      </c>
      <c r="B31" s="140">
        <f>B32</f>
        <v>647088.18999999994</v>
      </c>
      <c r="C31" s="140">
        <f t="shared" ref="C31:F31" si="9">C32</f>
        <v>1505192.63</v>
      </c>
      <c r="D31" s="140">
        <f t="shared" si="9"/>
        <v>2676237.6800000002</v>
      </c>
      <c r="E31" s="140">
        <f t="shared" si="9"/>
        <v>1571687</v>
      </c>
      <c r="F31" s="140">
        <f t="shared" si="9"/>
        <v>1633457</v>
      </c>
    </row>
    <row r="32" spans="1:7" x14ac:dyDescent="0.25">
      <c r="A32" s="105" t="s">
        <v>96</v>
      </c>
      <c r="B32" s="136">
        <v>647088.18999999994</v>
      </c>
      <c r="C32" s="136">
        <f>1311272.23+182100+12500+9500+5500-9320-1600-1600-170-930-260-1000+0.4-800</f>
        <v>1505192.63</v>
      </c>
      <c r="D32" s="136">
        <f>1383510+589010+12500+9500+5500+676217.68</f>
        <v>2676237.6800000002</v>
      </c>
      <c r="E32" s="136">
        <f>495612+882751+3030+2090+188204</f>
        <v>1571687</v>
      </c>
      <c r="F32" s="136">
        <f>515071+917327+3152+2174+195733+0</f>
        <v>1633457</v>
      </c>
    </row>
    <row r="33" spans="1:6" s="65" customFormat="1" ht="28.5" x14ac:dyDescent="0.25">
      <c r="A33" s="141" t="s">
        <v>55</v>
      </c>
      <c r="B33" s="140">
        <f>B34</f>
        <v>1427598.91</v>
      </c>
      <c r="C33" s="140">
        <f t="shared" ref="C33:F33" si="10">C34</f>
        <v>1602500</v>
      </c>
      <c r="D33" s="140">
        <f t="shared" si="10"/>
        <v>1500000</v>
      </c>
      <c r="E33" s="140">
        <f t="shared" si="10"/>
        <v>1322970</v>
      </c>
      <c r="F33" s="140">
        <f t="shared" si="10"/>
        <v>1375889</v>
      </c>
    </row>
    <row r="34" spans="1:6" ht="42.75" x14ac:dyDescent="0.25">
      <c r="A34" s="105" t="s">
        <v>95</v>
      </c>
      <c r="B34" s="136">
        <v>1427598.91</v>
      </c>
      <c r="C34" s="136">
        <f>1272650+336500-3990-2660</f>
        <v>1602500</v>
      </c>
      <c r="D34" s="136">
        <v>1500000</v>
      </c>
      <c r="E34" s="136">
        <f>1073372+249598</f>
        <v>1322970</v>
      </c>
      <c r="F34" s="136">
        <f>1116307+259582</f>
        <v>1375889</v>
      </c>
    </row>
    <row r="35" spans="1:6" s="65" customFormat="1" x14ac:dyDescent="0.25">
      <c r="A35" s="141" t="s">
        <v>54</v>
      </c>
      <c r="B35" s="140">
        <f>B36+B37+B38</f>
        <v>36419.94</v>
      </c>
      <c r="C35" s="140">
        <f t="shared" ref="C35:F35" si="11">C36+C37+C38</f>
        <v>270335</v>
      </c>
      <c r="D35" s="140">
        <f t="shared" si="11"/>
        <v>345200</v>
      </c>
      <c r="E35" s="140">
        <f t="shared" si="11"/>
        <v>345200</v>
      </c>
      <c r="F35" s="140">
        <f t="shared" si="11"/>
        <v>345200</v>
      </c>
    </row>
    <row r="36" spans="1:6" ht="42.75" x14ac:dyDescent="0.25">
      <c r="A36" s="105" t="s">
        <v>97</v>
      </c>
      <c r="B36" s="136">
        <f>29199.02+7220.92</f>
        <v>36419.94</v>
      </c>
      <c r="C36" s="136">
        <f>3990+2660+34500+9320+1600+930+1000+28799+400+75187+3119+800</f>
        <v>162305</v>
      </c>
      <c r="D36" s="136">
        <f>1000+60000+39000+29200+80000</f>
        <v>209200</v>
      </c>
      <c r="E36" s="136">
        <f>163186+45154+860</f>
        <v>209200</v>
      </c>
      <c r="F36" s="136">
        <f>165713+42687+800</f>
        <v>209200</v>
      </c>
    </row>
    <row r="37" spans="1:6" ht="42.75" x14ac:dyDescent="0.25">
      <c r="A37" s="105" t="s">
        <v>98</v>
      </c>
      <c r="B37" s="136">
        <v>0</v>
      </c>
      <c r="C37" s="136">
        <f>1600+170+260</f>
        <v>2030</v>
      </c>
      <c r="D37" s="136">
        <v>0</v>
      </c>
      <c r="E37" s="136">
        <f>0</f>
        <v>0</v>
      </c>
      <c r="F37" s="136">
        <v>0</v>
      </c>
    </row>
    <row r="38" spans="1:6" ht="42.75" x14ac:dyDescent="0.25">
      <c r="A38" s="105" t="s">
        <v>99</v>
      </c>
      <c r="B38" s="136">
        <v>0</v>
      </c>
      <c r="C38" s="136">
        <v>106000</v>
      </c>
      <c r="D38" s="136">
        <v>136000</v>
      </c>
      <c r="E38" s="136">
        <f>8710+127290</f>
        <v>136000</v>
      </c>
      <c r="F38" s="136">
        <f>121200+14800</f>
        <v>136000</v>
      </c>
    </row>
    <row r="39" spans="1:6" s="65" customFormat="1" ht="45" x14ac:dyDescent="0.25">
      <c r="A39" s="142" t="s">
        <v>100</v>
      </c>
      <c r="B39" s="140">
        <f>B40</f>
        <v>103</v>
      </c>
      <c r="C39" s="140">
        <f t="shared" ref="C39:F39" si="12">C40</f>
        <v>110</v>
      </c>
      <c r="D39" s="140">
        <f t="shared" si="12"/>
        <v>110</v>
      </c>
      <c r="E39" s="140">
        <f t="shared" si="12"/>
        <v>110</v>
      </c>
      <c r="F39" s="140">
        <f t="shared" si="12"/>
        <v>110</v>
      </c>
    </row>
    <row r="40" spans="1:6" ht="42.75" x14ac:dyDescent="0.25">
      <c r="A40" s="105" t="s">
        <v>101</v>
      </c>
      <c r="B40" s="136">
        <v>103</v>
      </c>
      <c r="C40" s="136">
        <v>110</v>
      </c>
      <c r="D40" s="136">
        <v>110</v>
      </c>
      <c r="E40" s="136">
        <v>110</v>
      </c>
      <c r="F40" s="136">
        <v>110</v>
      </c>
    </row>
  </sheetData>
  <mergeCells count="5">
    <mergeCell ref="A1:F1"/>
    <mergeCell ref="A3:F3"/>
    <mergeCell ref="A5:F5"/>
    <mergeCell ref="A7:F7"/>
    <mergeCell ref="A25:F25"/>
  </mergeCells>
  <pageMargins left="0.7" right="0.7" top="0.75" bottom="0.75" header="0.3" footer="0.3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sqref="A1:F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71" t="s">
        <v>155</v>
      </c>
      <c r="B1" s="171"/>
      <c r="C1" s="171"/>
      <c r="D1" s="171"/>
      <c r="E1" s="171"/>
      <c r="F1" s="171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71" t="s">
        <v>19</v>
      </c>
      <c r="B3" s="171"/>
      <c r="C3" s="171"/>
      <c r="D3" s="171"/>
      <c r="E3" s="184"/>
      <c r="F3" s="184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71" t="s">
        <v>4</v>
      </c>
      <c r="B5" s="172"/>
      <c r="C5" s="172"/>
      <c r="D5" s="172"/>
      <c r="E5" s="172"/>
      <c r="F5" s="172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71" t="s">
        <v>14</v>
      </c>
      <c r="B7" s="190"/>
      <c r="C7" s="190"/>
      <c r="D7" s="190"/>
      <c r="E7" s="190"/>
      <c r="F7" s="190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8" t="s">
        <v>53</v>
      </c>
      <c r="B9" s="17" t="s">
        <v>35</v>
      </c>
      <c r="C9" s="18" t="s">
        <v>36</v>
      </c>
      <c r="D9" s="18" t="s">
        <v>33</v>
      </c>
      <c r="E9" s="18" t="s">
        <v>27</v>
      </c>
      <c r="F9" s="18" t="s">
        <v>34</v>
      </c>
    </row>
    <row r="10" spans="1:6" ht="15.75" customHeight="1" x14ac:dyDescent="0.25">
      <c r="A10" s="11" t="s">
        <v>15</v>
      </c>
      <c r="B10" s="8">
        <f>B11+B13</f>
        <v>2151027</v>
      </c>
      <c r="C10" s="8">
        <f>C11+C13</f>
        <v>3417955</v>
      </c>
      <c r="D10" s="8">
        <f>D11+D13</f>
        <v>4561548</v>
      </c>
      <c r="E10" s="8">
        <f t="shared" ref="E10:F10" si="0">E11+E13</f>
        <v>3281767</v>
      </c>
      <c r="F10" s="8">
        <f t="shared" si="0"/>
        <v>3398128</v>
      </c>
    </row>
    <row r="11" spans="1:6" ht="15.75" customHeight="1" x14ac:dyDescent="0.25">
      <c r="A11" s="11" t="s">
        <v>104</v>
      </c>
      <c r="B11" s="63">
        <f>B12</f>
        <v>2151027</v>
      </c>
      <c r="C11" s="63">
        <f>C12</f>
        <v>3417955</v>
      </c>
      <c r="D11" s="63">
        <f>D12</f>
        <v>4561548</v>
      </c>
      <c r="E11" s="63">
        <f t="shared" ref="E11:F11" si="1">E12</f>
        <v>3281767</v>
      </c>
      <c r="F11" s="63">
        <f t="shared" si="1"/>
        <v>3398128</v>
      </c>
    </row>
    <row r="12" spans="1:6" ht="25.5" x14ac:dyDescent="0.25">
      <c r="A12" s="66" t="s">
        <v>105</v>
      </c>
      <c r="B12" s="8">
        <v>2151027</v>
      </c>
      <c r="C12" s="9">
        <v>3417955</v>
      </c>
      <c r="D12" s="9">
        <v>4561548</v>
      </c>
      <c r="E12" s="9">
        <v>3281767</v>
      </c>
      <c r="F12" s="9">
        <v>3398128</v>
      </c>
    </row>
    <row r="13" spans="1:6" hidden="1" x14ac:dyDescent="0.25">
      <c r="A13" s="11" t="s">
        <v>106</v>
      </c>
      <c r="B13" s="63">
        <f>B14</f>
        <v>0</v>
      </c>
      <c r="C13" s="63">
        <f>C14</f>
        <v>0</v>
      </c>
      <c r="D13" s="63">
        <f>D14</f>
        <v>0</v>
      </c>
      <c r="E13" s="63">
        <f t="shared" ref="E13:F13" si="2">E14</f>
        <v>0</v>
      </c>
      <c r="F13" s="63">
        <f t="shared" si="2"/>
        <v>0</v>
      </c>
    </row>
    <row r="14" spans="1:6" hidden="1" x14ac:dyDescent="0.25">
      <c r="A14" s="66" t="s">
        <v>107</v>
      </c>
      <c r="B14" s="8">
        <v>0</v>
      </c>
      <c r="C14" s="8">
        <v>0</v>
      </c>
      <c r="D14" s="9">
        <v>0</v>
      </c>
      <c r="E14" s="9">
        <v>0</v>
      </c>
      <c r="F14" s="10">
        <v>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71" t="s">
        <v>155</v>
      </c>
      <c r="B1" s="171"/>
      <c r="C1" s="171"/>
      <c r="D1" s="171"/>
      <c r="E1" s="171"/>
      <c r="F1" s="171"/>
      <c r="G1" s="171"/>
      <c r="H1" s="171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71" t="s">
        <v>19</v>
      </c>
      <c r="B3" s="171"/>
      <c r="C3" s="171"/>
      <c r="D3" s="171"/>
      <c r="E3" s="171"/>
      <c r="F3" s="171"/>
      <c r="G3" s="171"/>
      <c r="H3" s="171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71" t="s">
        <v>60</v>
      </c>
      <c r="B5" s="171"/>
      <c r="C5" s="171"/>
      <c r="D5" s="171"/>
      <c r="E5" s="171"/>
      <c r="F5" s="171"/>
      <c r="G5" s="171"/>
      <c r="H5" s="171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8" t="s">
        <v>5</v>
      </c>
      <c r="B7" s="17" t="s">
        <v>6</v>
      </c>
      <c r="C7" s="17" t="s">
        <v>32</v>
      </c>
      <c r="D7" s="17" t="s">
        <v>35</v>
      </c>
      <c r="E7" s="18" t="s">
        <v>36</v>
      </c>
      <c r="F7" s="18" t="s">
        <v>33</v>
      </c>
      <c r="G7" s="18" t="s">
        <v>27</v>
      </c>
      <c r="H7" s="18" t="s">
        <v>34</v>
      </c>
    </row>
    <row r="8" spans="1:8" x14ac:dyDescent="0.25">
      <c r="A8" s="35"/>
      <c r="B8" s="36"/>
      <c r="C8" s="34" t="s">
        <v>62</v>
      </c>
      <c r="D8" s="36"/>
      <c r="E8" s="35"/>
      <c r="F8" s="35"/>
      <c r="G8" s="35"/>
      <c r="H8" s="35"/>
    </row>
    <row r="9" spans="1:8" ht="25.5" x14ac:dyDescent="0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23</v>
      </c>
      <c r="D10" s="8"/>
      <c r="E10" s="9"/>
      <c r="F10" s="9"/>
      <c r="G10" s="9"/>
      <c r="H10" s="9"/>
    </row>
    <row r="11" spans="1:8" x14ac:dyDescent="0.25">
      <c r="A11" s="11"/>
      <c r="B11" s="15"/>
      <c r="C11" s="37"/>
      <c r="D11" s="8"/>
      <c r="E11" s="9"/>
      <c r="F11" s="9"/>
      <c r="G11" s="9"/>
      <c r="H11" s="9"/>
    </row>
    <row r="12" spans="1:8" x14ac:dyDescent="0.25">
      <c r="A12" s="11"/>
      <c r="B12" s="15"/>
      <c r="C12" s="34" t="s">
        <v>65</v>
      </c>
      <c r="D12" s="8"/>
      <c r="E12" s="9"/>
      <c r="F12" s="9"/>
      <c r="G12" s="9"/>
      <c r="H12" s="9"/>
    </row>
    <row r="13" spans="1:8" ht="25.5" x14ac:dyDescent="0.25">
      <c r="A13" s="13">
        <v>5</v>
      </c>
      <c r="B13" s="14"/>
      <c r="C13" s="23" t="s">
        <v>17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4" t="s">
        <v>24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F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71" t="s">
        <v>155</v>
      </c>
      <c r="B1" s="171"/>
      <c r="C1" s="171"/>
      <c r="D1" s="171"/>
      <c r="E1" s="171"/>
      <c r="F1" s="171"/>
    </row>
    <row r="2" spans="1:6" ht="18" customHeight="1" x14ac:dyDescent="0.25">
      <c r="A2" s="22"/>
      <c r="B2" s="22"/>
      <c r="C2" s="22"/>
      <c r="D2" s="22"/>
      <c r="E2" s="22"/>
      <c r="F2" s="22"/>
    </row>
    <row r="3" spans="1:6" ht="15.75" customHeight="1" x14ac:dyDescent="0.25">
      <c r="A3" s="171" t="s">
        <v>19</v>
      </c>
      <c r="B3" s="171"/>
      <c r="C3" s="171"/>
      <c r="D3" s="171"/>
      <c r="E3" s="171"/>
      <c r="F3" s="171"/>
    </row>
    <row r="4" spans="1:6" ht="18" x14ac:dyDescent="0.25">
      <c r="A4" s="22"/>
      <c r="B4" s="22"/>
      <c r="C4" s="22"/>
      <c r="D4" s="22"/>
      <c r="E4" s="5"/>
      <c r="F4" s="5"/>
    </row>
    <row r="5" spans="1:6" ht="18" customHeight="1" x14ac:dyDescent="0.25">
      <c r="A5" s="171" t="s">
        <v>61</v>
      </c>
      <c r="B5" s="171"/>
      <c r="C5" s="171"/>
      <c r="D5" s="171"/>
      <c r="E5" s="171"/>
      <c r="F5" s="171"/>
    </row>
    <row r="6" spans="1:6" ht="18" x14ac:dyDescent="0.25">
      <c r="A6" s="22"/>
      <c r="B6" s="22"/>
      <c r="C6" s="22"/>
      <c r="D6" s="22"/>
      <c r="E6" s="5"/>
      <c r="F6" s="5"/>
    </row>
    <row r="7" spans="1:6" ht="25.5" x14ac:dyDescent="0.25">
      <c r="A7" s="17" t="s">
        <v>53</v>
      </c>
      <c r="B7" s="17" t="s">
        <v>35</v>
      </c>
      <c r="C7" s="18" t="s">
        <v>36</v>
      </c>
      <c r="D7" s="18" t="s">
        <v>33</v>
      </c>
      <c r="E7" s="18" t="s">
        <v>27</v>
      </c>
      <c r="F7" s="18" t="s">
        <v>34</v>
      </c>
    </row>
    <row r="8" spans="1:6" x14ac:dyDescent="0.25">
      <c r="A8" s="11" t="s">
        <v>62</v>
      </c>
      <c r="B8" s="8"/>
      <c r="C8" s="9"/>
      <c r="D8" s="9"/>
      <c r="E8" s="9"/>
      <c r="F8" s="9"/>
    </row>
    <row r="9" spans="1:6" ht="25.5" x14ac:dyDescent="0.25">
      <c r="A9" s="11" t="s">
        <v>63</v>
      </c>
      <c r="B9" s="8"/>
      <c r="C9" s="9"/>
      <c r="D9" s="9"/>
      <c r="E9" s="9"/>
      <c r="F9" s="9"/>
    </row>
    <row r="10" spans="1:6" ht="25.5" x14ac:dyDescent="0.25">
      <c r="A10" s="16" t="s">
        <v>64</v>
      </c>
      <c r="B10" s="8"/>
      <c r="C10" s="9"/>
      <c r="D10" s="9"/>
      <c r="E10" s="9"/>
      <c r="F10" s="9"/>
    </row>
    <row r="11" spans="1:6" x14ac:dyDescent="0.25">
      <c r="A11" s="16"/>
      <c r="B11" s="8"/>
      <c r="C11" s="9"/>
      <c r="D11" s="9"/>
      <c r="E11" s="9"/>
      <c r="F11" s="9"/>
    </row>
    <row r="12" spans="1:6" x14ac:dyDescent="0.25">
      <c r="A12" s="11" t="s">
        <v>65</v>
      </c>
      <c r="B12" s="8"/>
      <c r="C12" s="9"/>
      <c r="D12" s="9"/>
      <c r="E12" s="9"/>
      <c r="F12" s="9"/>
    </row>
    <row r="13" spans="1:6" x14ac:dyDescent="0.25">
      <c r="A13" s="23" t="s">
        <v>56</v>
      </c>
      <c r="B13" s="8"/>
      <c r="C13" s="9"/>
      <c r="D13" s="9"/>
      <c r="E13" s="9"/>
      <c r="F13" s="9"/>
    </row>
    <row r="14" spans="1:6" x14ac:dyDescent="0.25">
      <c r="A14" s="12" t="s">
        <v>57</v>
      </c>
      <c r="B14" s="8"/>
      <c r="C14" s="9"/>
      <c r="D14" s="9"/>
      <c r="E14" s="9"/>
      <c r="F14" s="10"/>
    </row>
    <row r="15" spans="1:6" x14ac:dyDescent="0.25">
      <c r="A15" s="23" t="s">
        <v>58</v>
      </c>
      <c r="B15" s="8"/>
      <c r="C15" s="9"/>
      <c r="D15" s="9"/>
      <c r="E15" s="9"/>
      <c r="F15" s="10"/>
    </row>
    <row r="16" spans="1:6" x14ac:dyDescent="0.25">
      <c r="A16" s="12" t="s">
        <v>59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style="67" customWidth="1"/>
    <col min="4" max="4" width="30" style="67" customWidth="1"/>
    <col min="5" max="9" width="15.7109375" style="67" customWidth="1"/>
  </cols>
  <sheetData>
    <row r="1" spans="1:13" ht="42" customHeight="1" x14ac:dyDescent="0.25">
      <c r="A1" s="171" t="s">
        <v>155</v>
      </c>
      <c r="B1" s="171"/>
      <c r="C1" s="171"/>
      <c r="D1" s="171"/>
      <c r="E1" s="171"/>
      <c r="F1" s="171"/>
      <c r="G1" s="171"/>
      <c r="H1" s="171"/>
      <c r="I1" s="171"/>
    </row>
    <row r="2" spans="1:13" ht="18" x14ac:dyDescent="0.25">
      <c r="A2" s="4"/>
      <c r="B2" s="4"/>
      <c r="C2" s="76"/>
      <c r="D2" s="76"/>
      <c r="E2" s="76"/>
      <c r="F2" s="76"/>
      <c r="G2" s="76"/>
      <c r="H2" s="88"/>
      <c r="I2" s="88"/>
    </row>
    <row r="3" spans="1:13" ht="18" customHeight="1" x14ac:dyDescent="0.25">
      <c r="A3" s="171" t="s">
        <v>18</v>
      </c>
      <c r="B3" s="172"/>
      <c r="C3" s="172"/>
      <c r="D3" s="172"/>
      <c r="E3" s="172"/>
      <c r="F3" s="172"/>
      <c r="G3" s="172"/>
      <c r="H3" s="172"/>
      <c r="I3" s="172"/>
    </row>
    <row r="4" spans="1:13" ht="18" x14ac:dyDescent="0.25">
      <c r="A4" s="4"/>
      <c r="B4" s="4"/>
      <c r="C4" s="76"/>
      <c r="D4" s="76"/>
      <c r="E4" s="76"/>
      <c r="F4" s="76"/>
      <c r="G4" s="76"/>
      <c r="H4" s="88"/>
      <c r="I4" s="88"/>
    </row>
    <row r="5" spans="1:13" ht="30" x14ac:dyDescent="0.25">
      <c r="A5" s="224" t="s">
        <v>20</v>
      </c>
      <c r="B5" s="225"/>
      <c r="C5" s="226"/>
      <c r="D5" s="96" t="s">
        <v>21</v>
      </c>
      <c r="E5" s="96" t="s">
        <v>35</v>
      </c>
      <c r="F5" s="95" t="s">
        <v>36</v>
      </c>
      <c r="G5" s="95" t="s">
        <v>33</v>
      </c>
      <c r="H5" s="95" t="s">
        <v>27</v>
      </c>
      <c r="I5" s="95" t="s">
        <v>34</v>
      </c>
    </row>
    <row r="6" spans="1:13" ht="45" x14ac:dyDescent="0.25">
      <c r="A6" s="221">
        <v>6</v>
      </c>
      <c r="B6" s="222"/>
      <c r="C6" s="223"/>
      <c r="D6" s="144" t="s">
        <v>116</v>
      </c>
      <c r="E6" s="145">
        <f t="shared" ref="E6:I7" si="0">E7</f>
        <v>2151026.7399999998</v>
      </c>
      <c r="F6" s="145">
        <f t="shared" si="0"/>
        <v>3417954.8</v>
      </c>
      <c r="G6" s="145">
        <f t="shared" si="0"/>
        <v>4561547.68</v>
      </c>
      <c r="H6" s="145">
        <f t="shared" si="0"/>
        <v>3281767</v>
      </c>
      <c r="I6" s="145">
        <f t="shared" si="0"/>
        <v>3398128</v>
      </c>
      <c r="L6" s="62"/>
    </row>
    <row r="7" spans="1:13" ht="60" x14ac:dyDescent="0.25">
      <c r="A7" s="221">
        <v>605</v>
      </c>
      <c r="B7" s="222"/>
      <c r="C7" s="223"/>
      <c r="D7" s="144" t="s">
        <v>117</v>
      </c>
      <c r="E7" s="145">
        <f t="shared" si="0"/>
        <v>2151026.7399999998</v>
      </c>
      <c r="F7" s="145">
        <f t="shared" si="0"/>
        <v>3417954.8</v>
      </c>
      <c r="G7" s="145">
        <f t="shared" si="0"/>
        <v>4561547.68</v>
      </c>
      <c r="H7" s="145">
        <f t="shared" si="0"/>
        <v>3281767</v>
      </c>
      <c r="I7" s="145">
        <f t="shared" si="0"/>
        <v>3398128</v>
      </c>
    </row>
    <row r="8" spans="1:13" ht="45" x14ac:dyDescent="0.25">
      <c r="A8" s="221" t="s">
        <v>140</v>
      </c>
      <c r="B8" s="222"/>
      <c r="C8" s="223"/>
      <c r="D8" s="144" t="s">
        <v>118</v>
      </c>
      <c r="E8" s="145">
        <f>E9+E28+E32+E59+E45+E54+E63+E68+E73+E78+E95</f>
        <v>2151026.7399999998</v>
      </c>
      <c r="F8" s="145">
        <f>F9+F28+F32+F59+F45+F54+F63+F68+F73+F78+F95+F83+F88</f>
        <v>3417954.8</v>
      </c>
      <c r="G8" s="145">
        <f>G9+G28+G32+G59+G45+G54+G63+G68+G73+G78+G95+G83+G88</f>
        <v>4561547.68</v>
      </c>
      <c r="H8" s="145">
        <f>H9+H28+H32+H59+H45+H54+H63+H68+H73+H78+H95+H83+H88</f>
        <v>3281767</v>
      </c>
      <c r="I8" s="145">
        <f>I9+I28+I32+I59+I45+I54+I63+I68+I73+I78+I95+I83+I88</f>
        <v>3398128</v>
      </c>
    </row>
    <row r="9" spans="1:13" ht="45" x14ac:dyDescent="0.25">
      <c r="A9" s="200" t="s">
        <v>139</v>
      </c>
      <c r="B9" s="201"/>
      <c r="C9" s="202"/>
      <c r="D9" s="166" t="s">
        <v>118</v>
      </c>
      <c r="E9" s="98">
        <f t="shared" ref="E9:I9" si="1">E10+E15+E19+E24</f>
        <v>1913168.9300000002</v>
      </c>
      <c r="F9" s="98">
        <f>F10+F15+F19+F24</f>
        <v>2583922.7999999998</v>
      </c>
      <c r="G9" s="98">
        <f t="shared" si="1"/>
        <v>3037510</v>
      </c>
      <c r="H9" s="98">
        <f t="shared" si="1"/>
        <v>2737863</v>
      </c>
      <c r="I9" s="98">
        <f t="shared" si="1"/>
        <v>2844939</v>
      </c>
    </row>
    <row r="10" spans="1:13" ht="28.5" x14ac:dyDescent="0.25">
      <c r="A10" s="197" t="s">
        <v>108</v>
      </c>
      <c r="B10" s="198"/>
      <c r="C10" s="199"/>
      <c r="D10" s="146" t="s">
        <v>79</v>
      </c>
      <c r="E10" s="147">
        <f t="shared" ref="E10:I10" si="2">E11</f>
        <v>499452.77999999997</v>
      </c>
      <c r="F10" s="147">
        <f t="shared" si="2"/>
        <v>1295592.3999999999</v>
      </c>
      <c r="G10" s="147">
        <f t="shared" si="2"/>
        <v>1476510</v>
      </c>
      <c r="H10" s="147">
        <f t="shared" si="2"/>
        <v>1353893</v>
      </c>
      <c r="I10" s="147">
        <f t="shared" si="2"/>
        <v>1408050</v>
      </c>
      <c r="M10" s="62"/>
    </row>
    <row r="11" spans="1:13" x14ac:dyDescent="0.25">
      <c r="A11" s="203">
        <v>3</v>
      </c>
      <c r="B11" s="204"/>
      <c r="C11" s="205"/>
      <c r="D11" s="148" t="s">
        <v>10</v>
      </c>
      <c r="E11" s="149">
        <f>E12+E13+E14</f>
        <v>499452.77999999997</v>
      </c>
      <c r="F11" s="149">
        <f>F12+F13+F14</f>
        <v>1295592.3999999999</v>
      </c>
      <c r="G11" s="149">
        <f t="shared" ref="G11:I11" si="3">G12+G13+G14</f>
        <v>1476510</v>
      </c>
      <c r="H11" s="149">
        <f t="shared" si="3"/>
        <v>1353893</v>
      </c>
      <c r="I11" s="149">
        <f t="shared" si="3"/>
        <v>1408050</v>
      </c>
    </row>
    <row r="12" spans="1:13" x14ac:dyDescent="0.25">
      <c r="A12" s="194">
        <v>31</v>
      </c>
      <c r="B12" s="195"/>
      <c r="C12" s="196"/>
      <c r="D12" s="150" t="s">
        <v>11</v>
      </c>
      <c r="E12" s="106">
        <v>195705.62</v>
      </c>
      <c r="F12" s="107">
        <v>457200</v>
      </c>
      <c r="G12" s="107">
        <f>418300+53000</f>
        <v>471300</v>
      </c>
      <c r="H12" s="107">
        <v>477774</v>
      </c>
      <c r="I12" s="107">
        <v>496885</v>
      </c>
      <c r="M12" s="62"/>
    </row>
    <row r="13" spans="1:13" x14ac:dyDescent="0.25">
      <c r="A13" s="194">
        <v>32</v>
      </c>
      <c r="B13" s="195"/>
      <c r="C13" s="196"/>
      <c r="D13" s="150" t="s">
        <v>22</v>
      </c>
      <c r="E13" s="106">
        <v>301666.59999999998</v>
      </c>
      <c r="F13" s="107">
        <f>837682-930-1000-260+0.4</f>
        <v>835492.4</v>
      </c>
      <c r="G13" s="107">
        <f>961110+40000</f>
        <v>1001110</v>
      </c>
      <c r="H13" s="107">
        <v>873089</v>
      </c>
      <c r="I13" s="107">
        <v>908013</v>
      </c>
    </row>
    <row r="14" spans="1:13" x14ac:dyDescent="0.25">
      <c r="A14" s="194">
        <v>34</v>
      </c>
      <c r="B14" s="195"/>
      <c r="C14" s="196" t="s">
        <v>88</v>
      </c>
      <c r="D14" s="150" t="s">
        <v>88</v>
      </c>
      <c r="E14" s="106">
        <v>2080.56</v>
      </c>
      <c r="F14" s="107">
        <v>2900</v>
      </c>
      <c r="G14" s="107">
        <v>4100</v>
      </c>
      <c r="H14" s="107">
        <v>3030</v>
      </c>
      <c r="I14" s="107">
        <v>3152</v>
      </c>
    </row>
    <row r="15" spans="1:13" ht="42.75" x14ac:dyDescent="0.25">
      <c r="A15" s="197" t="s">
        <v>109</v>
      </c>
      <c r="B15" s="198"/>
      <c r="C15" s="199"/>
      <c r="D15" s="151" t="s">
        <v>86</v>
      </c>
      <c r="E15" s="147">
        <f>E16</f>
        <v>1406492.58</v>
      </c>
      <c r="F15" s="147">
        <f t="shared" ref="F15:I15" si="4">F16</f>
        <v>1266000.3999999999</v>
      </c>
      <c r="G15" s="147">
        <f t="shared" si="4"/>
        <v>1500000</v>
      </c>
      <c r="H15" s="147">
        <f t="shared" si="4"/>
        <v>1322970</v>
      </c>
      <c r="I15" s="147">
        <f t="shared" si="4"/>
        <v>1375889</v>
      </c>
    </row>
    <row r="16" spans="1:13" x14ac:dyDescent="0.25">
      <c r="A16" s="203">
        <v>3</v>
      </c>
      <c r="B16" s="204"/>
      <c r="C16" s="205"/>
      <c r="D16" s="148" t="s">
        <v>10</v>
      </c>
      <c r="E16" s="152">
        <f>E18+E17</f>
        <v>1406492.58</v>
      </c>
      <c r="F16" s="152">
        <f t="shared" ref="F16:I16" si="5">F18+F17</f>
        <v>1266000.3999999999</v>
      </c>
      <c r="G16" s="152">
        <f t="shared" si="5"/>
        <v>1500000</v>
      </c>
      <c r="H16" s="152">
        <f t="shared" si="5"/>
        <v>1322970</v>
      </c>
      <c r="I16" s="152">
        <f t="shared" si="5"/>
        <v>1375889</v>
      </c>
    </row>
    <row r="17" spans="1:9" x14ac:dyDescent="0.25">
      <c r="A17" s="194">
        <v>31</v>
      </c>
      <c r="B17" s="195"/>
      <c r="C17" s="196"/>
      <c r="D17" s="150" t="s">
        <v>11</v>
      </c>
      <c r="E17" s="106">
        <v>1063741.5</v>
      </c>
      <c r="F17" s="107">
        <f>1031140-3990+0.4</f>
        <v>1027150.4</v>
      </c>
      <c r="G17" s="107">
        <f>1303400-61000</f>
        <v>1242400</v>
      </c>
      <c r="H17" s="107">
        <v>1073372</v>
      </c>
      <c r="I17" s="107">
        <v>1116307</v>
      </c>
    </row>
    <row r="18" spans="1:9" x14ac:dyDescent="0.25">
      <c r="A18" s="194">
        <v>32</v>
      </c>
      <c r="B18" s="195"/>
      <c r="C18" s="196"/>
      <c r="D18" s="150" t="s">
        <v>22</v>
      </c>
      <c r="E18" s="106">
        <v>342751.08</v>
      </c>
      <c r="F18" s="107">
        <v>238850</v>
      </c>
      <c r="G18" s="107">
        <v>257600</v>
      </c>
      <c r="H18" s="107">
        <v>249598</v>
      </c>
      <c r="I18" s="107">
        <v>259582</v>
      </c>
    </row>
    <row r="19" spans="1:9" ht="28.5" x14ac:dyDescent="0.25">
      <c r="A19" s="197" t="s">
        <v>110</v>
      </c>
      <c r="B19" s="198"/>
      <c r="C19" s="199"/>
      <c r="D19" s="146" t="s">
        <v>87</v>
      </c>
      <c r="E19" s="147">
        <f t="shared" ref="E19:I19" si="6">E20</f>
        <v>7223.57</v>
      </c>
      <c r="F19" s="147">
        <f t="shared" si="6"/>
        <v>20300</v>
      </c>
      <c r="G19" s="147">
        <f t="shared" si="6"/>
        <v>61000</v>
      </c>
      <c r="H19" s="147">
        <f t="shared" si="6"/>
        <v>61000</v>
      </c>
      <c r="I19" s="147">
        <f t="shared" si="6"/>
        <v>61000</v>
      </c>
    </row>
    <row r="20" spans="1:9" x14ac:dyDescent="0.25">
      <c r="A20" s="203">
        <v>3</v>
      </c>
      <c r="B20" s="204"/>
      <c r="C20" s="205"/>
      <c r="D20" s="148" t="s">
        <v>10</v>
      </c>
      <c r="E20" s="152">
        <f t="shared" ref="E20:I20" si="7">E21+E22+E23</f>
        <v>7223.57</v>
      </c>
      <c r="F20" s="152">
        <f t="shared" si="7"/>
        <v>20300</v>
      </c>
      <c r="G20" s="152">
        <f t="shared" si="7"/>
        <v>61000</v>
      </c>
      <c r="H20" s="152">
        <f t="shared" si="7"/>
        <v>61000</v>
      </c>
      <c r="I20" s="152">
        <f t="shared" si="7"/>
        <v>61000</v>
      </c>
    </row>
    <row r="21" spans="1:9" x14ac:dyDescent="0.25">
      <c r="A21" s="194">
        <v>31</v>
      </c>
      <c r="B21" s="195"/>
      <c r="C21" s="196"/>
      <c r="D21" s="150" t="s">
        <v>11</v>
      </c>
      <c r="E21" s="106">
        <v>0</v>
      </c>
      <c r="F21" s="107">
        <v>15710</v>
      </c>
      <c r="G21" s="107">
        <f>60000+1000</f>
        <v>61000</v>
      </c>
      <c r="H21" s="107">
        <v>61000</v>
      </c>
      <c r="I21" s="107">
        <v>61000</v>
      </c>
    </row>
    <row r="22" spans="1:9" x14ac:dyDescent="0.25">
      <c r="A22" s="194">
        <v>32</v>
      </c>
      <c r="B22" s="195"/>
      <c r="C22" s="196"/>
      <c r="D22" s="150" t="s">
        <v>22</v>
      </c>
      <c r="E22" s="106">
        <v>0</v>
      </c>
      <c r="F22" s="107">
        <f>930+1000</f>
        <v>1930</v>
      </c>
      <c r="G22" s="107">
        <v>0</v>
      </c>
      <c r="H22" s="107">
        <v>0</v>
      </c>
      <c r="I22" s="107">
        <v>0</v>
      </c>
    </row>
    <row r="23" spans="1:9" ht="28.5" x14ac:dyDescent="0.25">
      <c r="A23" s="194">
        <v>36</v>
      </c>
      <c r="B23" s="195"/>
      <c r="C23" s="196"/>
      <c r="D23" s="118" t="s">
        <v>89</v>
      </c>
      <c r="E23" s="106">
        <v>7223.57</v>
      </c>
      <c r="F23" s="107">
        <v>2660</v>
      </c>
      <c r="G23" s="107">
        <v>0</v>
      </c>
      <c r="H23" s="107">
        <v>0</v>
      </c>
      <c r="I23" s="107">
        <v>0</v>
      </c>
    </row>
    <row r="24" spans="1:9" ht="28.5" x14ac:dyDescent="0.25">
      <c r="A24" s="197" t="s">
        <v>111</v>
      </c>
      <c r="B24" s="198"/>
      <c r="C24" s="199"/>
      <c r="D24" s="150" t="s">
        <v>119</v>
      </c>
      <c r="E24" s="147">
        <f t="shared" ref="E24:H24" si="8">E25</f>
        <v>0</v>
      </c>
      <c r="F24" s="147">
        <f t="shared" si="8"/>
        <v>2030</v>
      </c>
      <c r="G24" s="147">
        <f t="shared" si="8"/>
        <v>0</v>
      </c>
      <c r="H24" s="147">
        <f t="shared" si="8"/>
        <v>0</v>
      </c>
      <c r="I24" s="89">
        <v>0</v>
      </c>
    </row>
    <row r="25" spans="1:9" x14ac:dyDescent="0.25">
      <c r="A25" s="203">
        <v>3</v>
      </c>
      <c r="B25" s="204"/>
      <c r="C25" s="205"/>
      <c r="D25" s="148" t="s">
        <v>10</v>
      </c>
      <c r="E25" s="152">
        <f t="shared" ref="E25:I25" si="9">E26+E27</f>
        <v>0</v>
      </c>
      <c r="F25" s="152">
        <f t="shared" si="9"/>
        <v>2030</v>
      </c>
      <c r="G25" s="152">
        <f t="shared" si="9"/>
        <v>0</v>
      </c>
      <c r="H25" s="152">
        <f t="shared" si="9"/>
        <v>0</v>
      </c>
      <c r="I25" s="152">
        <f t="shared" si="9"/>
        <v>0</v>
      </c>
    </row>
    <row r="26" spans="1:9" x14ac:dyDescent="0.25">
      <c r="A26" s="194">
        <v>31</v>
      </c>
      <c r="B26" s="195"/>
      <c r="C26" s="196"/>
      <c r="D26" s="150" t="s">
        <v>11</v>
      </c>
      <c r="E26" s="106">
        <v>0</v>
      </c>
      <c r="F26" s="107">
        <f>1600+170</f>
        <v>1770</v>
      </c>
      <c r="G26" s="107">
        <v>0</v>
      </c>
      <c r="H26" s="89">
        <v>0</v>
      </c>
      <c r="I26" s="89"/>
    </row>
    <row r="27" spans="1:9" x14ac:dyDescent="0.25">
      <c r="A27" s="194">
        <v>32</v>
      </c>
      <c r="B27" s="195"/>
      <c r="C27" s="196"/>
      <c r="D27" s="150" t="s">
        <v>22</v>
      </c>
      <c r="E27" s="106">
        <v>0</v>
      </c>
      <c r="F27" s="107">
        <v>260</v>
      </c>
      <c r="G27" s="107">
        <v>0</v>
      </c>
      <c r="H27" s="89">
        <v>0</v>
      </c>
      <c r="I27" s="89">
        <v>0</v>
      </c>
    </row>
    <row r="28" spans="1:9" x14ac:dyDescent="0.25">
      <c r="A28" s="200" t="s">
        <v>148</v>
      </c>
      <c r="B28" s="201"/>
      <c r="C28" s="202"/>
      <c r="D28" s="166" t="s">
        <v>120</v>
      </c>
      <c r="E28" s="98">
        <f t="shared" ref="E28:I30" si="10">E29</f>
        <v>7220.92</v>
      </c>
      <c r="F28" s="98">
        <f t="shared" si="10"/>
        <v>34500</v>
      </c>
      <c r="G28" s="98">
        <f t="shared" si="10"/>
        <v>39000</v>
      </c>
      <c r="H28" s="98">
        <f t="shared" si="10"/>
        <v>39000</v>
      </c>
      <c r="I28" s="98">
        <f t="shared" si="10"/>
        <v>39000</v>
      </c>
    </row>
    <row r="29" spans="1:9" ht="28.5" x14ac:dyDescent="0.25">
      <c r="A29" s="197" t="s">
        <v>110</v>
      </c>
      <c r="B29" s="198"/>
      <c r="C29" s="199"/>
      <c r="D29" s="151" t="s">
        <v>75</v>
      </c>
      <c r="E29" s="147">
        <f t="shared" si="10"/>
        <v>7220.92</v>
      </c>
      <c r="F29" s="147">
        <f t="shared" si="10"/>
        <v>34500</v>
      </c>
      <c r="G29" s="147">
        <f t="shared" si="10"/>
        <v>39000</v>
      </c>
      <c r="H29" s="147">
        <f t="shared" si="10"/>
        <v>39000</v>
      </c>
      <c r="I29" s="147">
        <f t="shared" si="10"/>
        <v>39000</v>
      </c>
    </row>
    <row r="30" spans="1:9" x14ac:dyDescent="0.25">
      <c r="A30" s="203">
        <v>3</v>
      </c>
      <c r="B30" s="204"/>
      <c r="C30" s="205"/>
      <c r="D30" s="148" t="s">
        <v>10</v>
      </c>
      <c r="E30" s="153">
        <f>E31</f>
        <v>7220.92</v>
      </c>
      <c r="F30" s="149">
        <f>F31</f>
        <v>34500</v>
      </c>
      <c r="G30" s="149">
        <f>G31</f>
        <v>39000</v>
      </c>
      <c r="H30" s="149">
        <f t="shared" si="10"/>
        <v>39000</v>
      </c>
      <c r="I30" s="149">
        <f t="shared" si="10"/>
        <v>39000</v>
      </c>
    </row>
    <row r="31" spans="1:9" x14ac:dyDescent="0.25">
      <c r="A31" s="194">
        <v>31</v>
      </c>
      <c r="B31" s="195"/>
      <c r="C31" s="196"/>
      <c r="D31" s="150" t="s">
        <v>11</v>
      </c>
      <c r="E31" s="106">
        <v>7220.92</v>
      </c>
      <c r="F31" s="107">
        <v>34500</v>
      </c>
      <c r="G31" s="107">
        <v>39000</v>
      </c>
      <c r="H31" s="89">
        <v>39000</v>
      </c>
      <c r="I31" s="89">
        <v>39000</v>
      </c>
    </row>
    <row r="32" spans="1:9" ht="30" x14ac:dyDescent="0.25">
      <c r="A32" s="200" t="s">
        <v>151</v>
      </c>
      <c r="B32" s="201"/>
      <c r="C32" s="202"/>
      <c r="D32" s="166" t="s">
        <v>121</v>
      </c>
      <c r="E32" s="98">
        <f>E33+E38+E41</f>
        <v>136551.78</v>
      </c>
      <c r="F32" s="98">
        <f t="shared" ref="F32:I32" si="11">F33+F38+F41</f>
        <v>518710</v>
      </c>
      <c r="G32" s="98">
        <f t="shared" si="11"/>
        <v>1172337.6800000002</v>
      </c>
      <c r="H32" s="98">
        <f t="shared" si="11"/>
        <v>190404</v>
      </c>
      <c r="I32" s="98">
        <f t="shared" si="11"/>
        <v>198017</v>
      </c>
    </row>
    <row r="33" spans="1:9" ht="28.5" x14ac:dyDescent="0.25">
      <c r="A33" s="197" t="s">
        <v>108</v>
      </c>
      <c r="B33" s="198"/>
      <c r="C33" s="199"/>
      <c r="D33" s="151" t="s">
        <v>79</v>
      </c>
      <c r="E33" s="147">
        <f>E34</f>
        <v>122565.97</v>
      </c>
      <c r="F33" s="147">
        <f t="shared" ref="F33:I33" si="12">F34</f>
        <v>182100</v>
      </c>
      <c r="G33" s="147">
        <f t="shared" si="12"/>
        <v>1172227.6800000002</v>
      </c>
      <c r="H33" s="147">
        <f t="shared" si="12"/>
        <v>190294</v>
      </c>
      <c r="I33" s="147">
        <f t="shared" si="12"/>
        <v>197907</v>
      </c>
    </row>
    <row r="34" spans="1:9" ht="30" x14ac:dyDescent="0.25">
      <c r="A34" s="203">
        <v>4</v>
      </c>
      <c r="B34" s="204"/>
      <c r="C34" s="205"/>
      <c r="D34" s="148" t="s">
        <v>12</v>
      </c>
      <c r="E34" s="149">
        <f>E35+E36+E37</f>
        <v>122565.97</v>
      </c>
      <c r="F34" s="149">
        <f t="shared" ref="F34:G34" si="13">F35+F36+F37</f>
        <v>182100</v>
      </c>
      <c r="G34" s="149">
        <f t="shared" si="13"/>
        <v>1172227.6800000002</v>
      </c>
      <c r="H34" s="149">
        <f t="shared" ref="H34:I34" si="14">H35+H36</f>
        <v>190294</v>
      </c>
      <c r="I34" s="149">
        <f t="shared" si="14"/>
        <v>197907</v>
      </c>
    </row>
    <row r="35" spans="1:9" ht="42.75" x14ac:dyDescent="0.25">
      <c r="A35" s="194">
        <v>41</v>
      </c>
      <c r="B35" s="195"/>
      <c r="C35" s="196"/>
      <c r="D35" s="150" t="s">
        <v>13</v>
      </c>
      <c r="E35" s="106">
        <v>548.94000000000005</v>
      </c>
      <c r="F35" s="107">
        <v>2000</v>
      </c>
      <c r="G35" s="107">
        <v>4000</v>
      </c>
      <c r="H35" s="107">
        <v>2090</v>
      </c>
      <c r="I35" s="107">
        <v>2174</v>
      </c>
    </row>
    <row r="36" spans="1:9" ht="42.75" x14ac:dyDescent="0.25">
      <c r="A36" s="194">
        <v>42</v>
      </c>
      <c r="B36" s="195"/>
      <c r="C36" s="196"/>
      <c r="D36" s="150" t="s">
        <v>31</v>
      </c>
      <c r="E36" s="106">
        <v>62008</v>
      </c>
      <c r="F36" s="107">
        <v>180100</v>
      </c>
      <c r="G36" s="107">
        <f>520010+582217.68</f>
        <v>1102227.6800000002</v>
      </c>
      <c r="H36" s="107">
        <v>188204</v>
      </c>
      <c r="I36" s="107">
        <v>195733</v>
      </c>
    </row>
    <row r="37" spans="1:9" ht="28.5" x14ac:dyDescent="0.25">
      <c r="A37" s="194">
        <v>45</v>
      </c>
      <c r="B37" s="195"/>
      <c r="C37" s="196"/>
      <c r="D37" s="150" t="s">
        <v>133</v>
      </c>
      <c r="E37" s="108">
        <v>60009.03</v>
      </c>
      <c r="F37" s="109">
        <v>0</v>
      </c>
      <c r="G37" s="109">
        <v>66000</v>
      </c>
      <c r="H37" s="90">
        <v>0</v>
      </c>
      <c r="I37" s="89">
        <v>0</v>
      </c>
    </row>
    <row r="38" spans="1:9" ht="42.75" x14ac:dyDescent="0.25">
      <c r="A38" s="197" t="s">
        <v>109</v>
      </c>
      <c r="B38" s="198"/>
      <c r="C38" s="199"/>
      <c r="D38" s="151" t="s">
        <v>86</v>
      </c>
      <c r="E38" s="147">
        <f t="shared" ref="E38:I38" si="15">E39+E40</f>
        <v>13882.81</v>
      </c>
      <c r="F38" s="147">
        <f t="shared" si="15"/>
        <v>336500</v>
      </c>
      <c r="G38" s="147">
        <f t="shared" si="15"/>
        <v>0</v>
      </c>
      <c r="H38" s="147">
        <f t="shared" si="15"/>
        <v>0</v>
      </c>
      <c r="I38" s="147">
        <f t="shared" si="15"/>
        <v>0</v>
      </c>
    </row>
    <row r="39" spans="1:9" ht="42.75" x14ac:dyDescent="0.25">
      <c r="A39" s="194">
        <v>41</v>
      </c>
      <c r="B39" s="195"/>
      <c r="C39" s="196"/>
      <c r="D39" s="150" t="s">
        <v>13</v>
      </c>
      <c r="E39" s="108">
        <v>0</v>
      </c>
      <c r="F39" s="109">
        <v>0</v>
      </c>
      <c r="G39" s="109">
        <v>0</v>
      </c>
      <c r="H39" s="90">
        <v>0</v>
      </c>
      <c r="I39" s="89">
        <v>0</v>
      </c>
    </row>
    <row r="40" spans="1:9" ht="42.75" x14ac:dyDescent="0.25">
      <c r="A40" s="194">
        <v>42</v>
      </c>
      <c r="B40" s="195"/>
      <c r="C40" s="196"/>
      <c r="D40" s="150" t="s">
        <v>31</v>
      </c>
      <c r="E40" s="108">
        <v>13882.81</v>
      </c>
      <c r="F40" s="109">
        <v>336500</v>
      </c>
      <c r="G40" s="109">
        <v>0</v>
      </c>
      <c r="H40" s="90">
        <v>0</v>
      </c>
      <c r="I40" s="89">
        <v>0</v>
      </c>
    </row>
    <row r="41" spans="1:9" ht="42.75" x14ac:dyDescent="0.25">
      <c r="A41" s="197" t="s">
        <v>112</v>
      </c>
      <c r="B41" s="198"/>
      <c r="C41" s="199"/>
      <c r="D41" s="105" t="s">
        <v>122</v>
      </c>
      <c r="E41" s="147">
        <f>E42</f>
        <v>103</v>
      </c>
      <c r="F41" s="147">
        <f t="shared" ref="F41:I41" si="16">F42</f>
        <v>110</v>
      </c>
      <c r="G41" s="147">
        <f t="shared" si="16"/>
        <v>110</v>
      </c>
      <c r="H41" s="147">
        <f t="shared" si="16"/>
        <v>110</v>
      </c>
      <c r="I41" s="147">
        <f t="shared" si="16"/>
        <v>110</v>
      </c>
    </row>
    <row r="42" spans="1:9" ht="42.75" x14ac:dyDescent="0.25">
      <c r="A42" s="194">
        <v>42</v>
      </c>
      <c r="B42" s="195"/>
      <c r="C42" s="196"/>
      <c r="D42" s="150" t="s">
        <v>31</v>
      </c>
      <c r="E42" s="108">
        <v>103</v>
      </c>
      <c r="F42" s="108">
        <v>110</v>
      </c>
      <c r="G42" s="108">
        <v>110</v>
      </c>
      <c r="H42" s="108">
        <v>110</v>
      </c>
      <c r="I42" s="108">
        <v>110</v>
      </c>
    </row>
    <row r="43" spans="1:9" ht="30" x14ac:dyDescent="0.25">
      <c r="A43" s="203">
        <v>4</v>
      </c>
      <c r="B43" s="204"/>
      <c r="C43" s="205"/>
      <c r="D43" s="148" t="s">
        <v>12</v>
      </c>
      <c r="E43" s="152">
        <f t="shared" ref="E43:I43" si="17">E44</f>
        <v>103.39</v>
      </c>
      <c r="F43" s="152">
        <f t="shared" si="17"/>
        <v>110</v>
      </c>
      <c r="G43" s="152">
        <f t="shared" si="17"/>
        <v>1000</v>
      </c>
      <c r="H43" s="152">
        <f t="shared" si="17"/>
        <v>110</v>
      </c>
      <c r="I43" s="152">
        <f t="shared" si="17"/>
        <v>110</v>
      </c>
    </row>
    <row r="44" spans="1:9" ht="42.75" x14ac:dyDescent="0.25">
      <c r="A44" s="194">
        <v>42</v>
      </c>
      <c r="B44" s="195"/>
      <c r="C44" s="196"/>
      <c r="D44" s="150" t="s">
        <v>31</v>
      </c>
      <c r="E44" s="106">
        <v>103.39</v>
      </c>
      <c r="F44" s="107">
        <v>110</v>
      </c>
      <c r="G44" s="107">
        <v>1000</v>
      </c>
      <c r="H44" s="107">
        <v>110</v>
      </c>
      <c r="I44" s="107">
        <v>110</v>
      </c>
    </row>
    <row r="45" spans="1:9" ht="45" x14ac:dyDescent="0.25">
      <c r="A45" s="200" t="s">
        <v>143</v>
      </c>
      <c r="B45" s="201"/>
      <c r="C45" s="202"/>
      <c r="D45" s="154" t="s">
        <v>124</v>
      </c>
      <c r="E45" s="98">
        <f t="shared" ref="E45:I46" si="18">E46</f>
        <v>12542.31</v>
      </c>
      <c r="F45" s="98">
        <f t="shared" si="18"/>
        <v>12500</v>
      </c>
      <c r="G45" s="98">
        <f t="shared" si="18"/>
        <v>12500</v>
      </c>
      <c r="H45" s="98">
        <f t="shared" si="18"/>
        <v>12500</v>
      </c>
      <c r="I45" s="98">
        <f t="shared" si="18"/>
        <v>12500</v>
      </c>
    </row>
    <row r="46" spans="1:9" ht="28.5" x14ac:dyDescent="0.25">
      <c r="A46" s="197" t="s">
        <v>108</v>
      </c>
      <c r="B46" s="198"/>
      <c r="C46" s="199"/>
      <c r="D46" s="146" t="s">
        <v>85</v>
      </c>
      <c r="E46" s="147">
        <f t="shared" si="18"/>
        <v>12542.31</v>
      </c>
      <c r="F46" s="147">
        <f t="shared" si="18"/>
        <v>12500</v>
      </c>
      <c r="G46" s="147">
        <f t="shared" si="18"/>
        <v>12500</v>
      </c>
      <c r="H46" s="147">
        <f t="shared" si="18"/>
        <v>12500</v>
      </c>
      <c r="I46" s="147">
        <f t="shared" si="18"/>
        <v>12500</v>
      </c>
    </row>
    <row r="47" spans="1:9" x14ac:dyDescent="0.25">
      <c r="A47" s="203">
        <v>3</v>
      </c>
      <c r="B47" s="204"/>
      <c r="C47" s="205"/>
      <c r="D47" s="148" t="s">
        <v>10</v>
      </c>
      <c r="E47" s="153">
        <f t="shared" ref="E47:I47" si="19">E48+E49+E50</f>
        <v>12542.31</v>
      </c>
      <c r="F47" s="149">
        <f t="shared" si="19"/>
        <v>12500</v>
      </c>
      <c r="G47" s="149">
        <f t="shared" si="19"/>
        <v>12500</v>
      </c>
      <c r="H47" s="149">
        <f t="shared" si="19"/>
        <v>12500</v>
      </c>
      <c r="I47" s="149">
        <f t="shared" si="19"/>
        <v>12500</v>
      </c>
    </row>
    <row r="48" spans="1:9" x14ac:dyDescent="0.25">
      <c r="A48" s="194">
        <v>31</v>
      </c>
      <c r="B48" s="195"/>
      <c r="C48" s="196"/>
      <c r="D48" s="150" t="s">
        <v>11</v>
      </c>
      <c r="E48" s="106">
        <v>11400.89</v>
      </c>
      <c r="F48" s="107">
        <v>11300</v>
      </c>
      <c r="G48" s="107">
        <v>11350</v>
      </c>
      <c r="H48" s="107">
        <v>11808</v>
      </c>
      <c r="I48" s="107">
        <v>11915</v>
      </c>
    </row>
    <row r="49" spans="1:9" x14ac:dyDescent="0.25">
      <c r="A49" s="194">
        <v>32</v>
      </c>
      <c r="B49" s="195"/>
      <c r="C49" s="196"/>
      <c r="D49" s="150" t="s">
        <v>22</v>
      </c>
      <c r="E49" s="106">
        <v>1141.42</v>
      </c>
      <c r="F49" s="107">
        <v>1200</v>
      </c>
      <c r="G49" s="107">
        <v>1150</v>
      </c>
      <c r="H49" s="107">
        <v>692</v>
      </c>
      <c r="I49" s="107">
        <v>585</v>
      </c>
    </row>
    <row r="50" spans="1:9" x14ac:dyDescent="0.25">
      <c r="A50" s="155">
        <v>34</v>
      </c>
      <c r="B50" s="156"/>
      <c r="C50" s="157"/>
      <c r="D50" s="150" t="s">
        <v>88</v>
      </c>
      <c r="E50" s="106">
        <v>0</v>
      </c>
      <c r="F50" s="107">
        <v>0</v>
      </c>
      <c r="G50" s="107">
        <v>0</v>
      </c>
      <c r="H50" s="107">
        <v>0</v>
      </c>
      <c r="I50" s="107">
        <v>0</v>
      </c>
    </row>
    <row r="51" spans="1:9" ht="28.5" hidden="1" x14ac:dyDescent="0.25">
      <c r="A51" s="218">
        <v>4</v>
      </c>
      <c r="B51" s="219"/>
      <c r="C51" s="220"/>
      <c r="D51" s="150" t="s">
        <v>12</v>
      </c>
      <c r="E51" s="106"/>
      <c r="F51" s="109"/>
      <c r="G51" s="109"/>
      <c r="H51" s="89"/>
      <c r="I51" s="89"/>
    </row>
    <row r="52" spans="1:9" ht="42.75" hidden="1" x14ac:dyDescent="0.25">
      <c r="A52" s="194">
        <v>41</v>
      </c>
      <c r="B52" s="195"/>
      <c r="C52" s="196"/>
      <c r="D52" s="158" t="s">
        <v>13</v>
      </c>
      <c r="E52" s="106"/>
      <c r="F52" s="107"/>
      <c r="G52" s="107"/>
      <c r="H52" s="89"/>
      <c r="I52" s="89"/>
    </row>
    <row r="53" spans="1:9" ht="42.75" hidden="1" x14ac:dyDescent="0.25">
      <c r="A53" s="155">
        <v>42</v>
      </c>
      <c r="B53" s="156"/>
      <c r="C53" s="157"/>
      <c r="D53" s="158" t="s">
        <v>31</v>
      </c>
      <c r="E53" s="106"/>
      <c r="F53" s="107"/>
      <c r="G53" s="107"/>
      <c r="H53" s="89"/>
      <c r="I53" s="89"/>
    </row>
    <row r="54" spans="1:9" ht="38.1" customHeight="1" x14ac:dyDescent="0.25">
      <c r="A54" s="200" t="s">
        <v>144</v>
      </c>
      <c r="B54" s="201"/>
      <c r="C54" s="202"/>
      <c r="D54" s="154" t="s">
        <v>125</v>
      </c>
      <c r="E54" s="98">
        <f t="shared" ref="E54:I55" si="20">E55</f>
        <v>28455.78</v>
      </c>
      <c r="F54" s="98">
        <f t="shared" si="20"/>
        <v>28799</v>
      </c>
      <c r="G54" s="98">
        <f t="shared" si="20"/>
        <v>28400</v>
      </c>
      <c r="H54" s="98">
        <f t="shared" si="20"/>
        <v>28400</v>
      </c>
      <c r="I54" s="98">
        <f t="shared" si="20"/>
        <v>28400</v>
      </c>
    </row>
    <row r="55" spans="1:9" ht="28.5" x14ac:dyDescent="0.25">
      <c r="A55" s="197" t="s">
        <v>110</v>
      </c>
      <c r="B55" s="198"/>
      <c r="C55" s="199"/>
      <c r="D55" s="146" t="s">
        <v>87</v>
      </c>
      <c r="E55" s="147">
        <f t="shared" si="20"/>
        <v>28455.78</v>
      </c>
      <c r="F55" s="147">
        <f t="shared" si="20"/>
        <v>28799</v>
      </c>
      <c r="G55" s="147">
        <f t="shared" si="20"/>
        <v>28400</v>
      </c>
      <c r="H55" s="147">
        <f t="shared" si="20"/>
        <v>28400</v>
      </c>
      <c r="I55" s="147">
        <f t="shared" si="20"/>
        <v>28400</v>
      </c>
    </row>
    <row r="56" spans="1:9" x14ac:dyDescent="0.25">
      <c r="A56" s="203">
        <v>3</v>
      </c>
      <c r="B56" s="204"/>
      <c r="C56" s="205"/>
      <c r="D56" s="148" t="s">
        <v>10</v>
      </c>
      <c r="E56" s="153">
        <f>E57+E58</f>
        <v>28455.78</v>
      </c>
      <c r="F56" s="149">
        <f>F57+F58</f>
        <v>28799</v>
      </c>
      <c r="G56" s="149">
        <f>G57+G58</f>
        <v>28400</v>
      </c>
      <c r="H56" s="149">
        <f>H57+H58</f>
        <v>28400</v>
      </c>
      <c r="I56" s="149">
        <f>I57+I58</f>
        <v>28400</v>
      </c>
    </row>
    <row r="57" spans="1:9" x14ac:dyDescent="0.25">
      <c r="A57" s="194">
        <v>31</v>
      </c>
      <c r="B57" s="195"/>
      <c r="C57" s="196"/>
      <c r="D57" s="150" t="s">
        <v>11</v>
      </c>
      <c r="E57" s="106">
        <v>18767.009999999998</v>
      </c>
      <c r="F57" s="107">
        <v>19600</v>
      </c>
      <c r="G57" s="107">
        <v>18450</v>
      </c>
      <c r="H57" s="107">
        <v>20482</v>
      </c>
      <c r="I57" s="107">
        <v>21301</v>
      </c>
    </row>
    <row r="58" spans="1:9" x14ac:dyDescent="0.25">
      <c r="A58" s="194">
        <v>32</v>
      </c>
      <c r="B58" s="195"/>
      <c r="C58" s="196"/>
      <c r="D58" s="150" t="s">
        <v>22</v>
      </c>
      <c r="E58" s="106">
        <v>9688.77</v>
      </c>
      <c r="F58" s="107">
        <v>9199</v>
      </c>
      <c r="G58" s="107">
        <v>9950</v>
      </c>
      <c r="H58" s="107">
        <v>7918</v>
      </c>
      <c r="I58" s="107">
        <v>7099</v>
      </c>
    </row>
    <row r="59" spans="1:9" ht="25.5" customHeight="1" x14ac:dyDescent="0.25">
      <c r="A59" s="200" t="s">
        <v>145</v>
      </c>
      <c r="B59" s="201"/>
      <c r="C59" s="202"/>
      <c r="D59" s="154" t="s">
        <v>123</v>
      </c>
      <c r="E59" s="98">
        <f t="shared" ref="E59:I60" si="21">E60</f>
        <v>743</v>
      </c>
      <c r="F59" s="98">
        <f t="shared" si="21"/>
        <v>400</v>
      </c>
      <c r="G59" s="98">
        <f t="shared" si="21"/>
        <v>800</v>
      </c>
      <c r="H59" s="98">
        <f t="shared" si="21"/>
        <v>800</v>
      </c>
      <c r="I59" s="98">
        <f t="shared" si="21"/>
        <v>800</v>
      </c>
    </row>
    <row r="60" spans="1:9" ht="28.5" x14ac:dyDescent="0.25">
      <c r="A60" s="197" t="s">
        <v>110</v>
      </c>
      <c r="B60" s="198"/>
      <c r="C60" s="199"/>
      <c r="D60" s="146" t="s">
        <v>87</v>
      </c>
      <c r="E60" s="147">
        <f>E61</f>
        <v>743</v>
      </c>
      <c r="F60" s="147">
        <f>F61</f>
        <v>400</v>
      </c>
      <c r="G60" s="147">
        <f>G61</f>
        <v>800</v>
      </c>
      <c r="H60" s="147">
        <f t="shared" si="21"/>
        <v>800</v>
      </c>
      <c r="I60" s="147">
        <f t="shared" si="21"/>
        <v>800</v>
      </c>
    </row>
    <row r="61" spans="1:9" ht="30" x14ac:dyDescent="0.25">
      <c r="A61" s="203">
        <v>4</v>
      </c>
      <c r="B61" s="204"/>
      <c r="C61" s="205"/>
      <c r="D61" s="148" t="s">
        <v>12</v>
      </c>
      <c r="E61" s="159">
        <f>E62</f>
        <v>743</v>
      </c>
      <c r="F61" s="159">
        <f>F62</f>
        <v>400</v>
      </c>
      <c r="G61" s="159">
        <f t="shared" ref="G61:I61" si="22">G62</f>
        <v>800</v>
      </c>
      <c r="H61" s="159">
        <f t="shared" si="22"/>
        <v>800</v>
      </c>
      <c r="I61" s="159">
        <f t="shared" si="22"/>
        <v>800</v>
      </c>
    </row>
    <row r="62" spans="1:9" ht="42.75" x14ac:dyDescent="0.25">
      <c r="A62" s="197">
        <v>42</v>
      </c>
      <c r="B62" s="198"/>
      <c r="C62" s="199"/>
      <c r="D62" s="150" t="s">
        <v>31</v>
      </c>
      <c r="E62" s="147">
        <v>743</v>
      </c>
      <c r="F62" s="147">
        <v>400</v>
      </c>
      <c r="G62" s="147">
        <v>800</v>
      </c>
      <c r="H62" s="147">
        <v>800</v>
      </c>
      <c r="I62" s="147">
        <v>800</v>
      </c>
    </row>
    <row r="63" spans="1:9" ht="60" x14ac:dyDescent="0.25">
      <c r="A63" s="200" t="s">
        <v>146</v>
      </c>
      <c r="B63" s="201"/>
      <c r="C63" s="202"/>
      <c r="D63" s="154" t="s">
        <v>126</v>
      </c>
      <c r="E63" s="98">
        <f t="shared" ref="E63:I64" si="23">E64</f>
        <v>7358.55</v>
      </c>
      <c r="F63" s="98">
        <f t="shared" si="23"/>
        <v>9500</v>
      </c>
      <c r="G63" s="98">
        <f t="shared" si="23"/>
        <v>9500</v>
      </c>
      <c r="H63" s="98">
        <f t="shared" si="23"/>
        <v>9500</v>
      </c>
      <c r="I63" s="98">
        <f t="shared" si="23"/>
        <v>9500</v>
      </c>
    </row>
    <row r="64" spans="1:9" ht="28.5" x14ac:dyDescent="0.25">
      <c r="A64" s="197" t="s">
        <v>108</v>
      </c>
      <c r="B64" s="198"/>
      <c r="C64" s="199"/>
      <c r="D64" s="146" t="s">
        <v>85</v>
      </c>
      <c r="E64" s="147">
        <f t="shared" si="23"/>
        <v>7358.55</v>
      </c>
      <c r="F64" s="147">
        <f t="shared" si="23"/>
        <v>9500</v>
      </c>
      <c r="G64" s="147">
        <f t="shared" si="23"/>
        <v>9500</v>
      </c>
      <c r="H64" s="147">
        <f t="shared" si="23"/>
        <v>9500</v>
      </c>
      <c r="I64" s="147">
        <f t="shared" si="23"/>
        <v>9500</v>
      </c>
    </row>
    <row r="65" spans="1:9" x14ac:dyDescent="0.25">
      <c r="A65" s="203">
        <v>3</v>
      </c>
      <c r="B65" s="204"/>
      <c r="C65" s="205"/>
      <c r="D65" s="148" t="s">
        <v>10</v>
      </c>
      <c r="E65" s="153">
        <f>E66+E67</f>
        <v>7358.55</v>
      </c>
      <c r="F65" s="149">
        <f>F66+F67</f>
        <v>9500</v>
      </c>
      <c r="G65" s="149">
        <f>G66+G67</f>
        <v>9500</v>
      </c>
      <c r="H65" s="149">
        <f>H66+H67</f>
        <v>9500</v>
      </c>
      <c r="I65" s="149">
        <f>I66+I67</f>
        <v>9500</v>
      </c>
    </row>
    <row r="66" spans="1:9" x14ac:dyDescent="0.25">
      <c r="A66" s="194">
        <v>31</v>
      </c>
      <c r="B66" s="195"/>
      <c r="C66" s="196"/>
      <c r="D66" s="150" t="s">
        <v>11</v>
      </c>
      <c r="E66" s="106">
        <v>2002.12</v>
      </c>
      <c r="F66" s="107">
        <f>2455-55</f>
        <v>2400</v>
      </c>
      <c r="G66" s="107">
        <v>2400</v>
      </c>
      <c r="H66" s="107">
        <v>2508</v>
      </c>
      <c r="I66" s="107">
        <v>2608</v>
      </c>
    </row>
    <row r="67" spans="1:9" x14ac:dyDescent="0.25">
      <c r="A67" s="194">
        <v>32</v>
      </c>
      <c r="B67" s="195"/>
      <c r="C67" s="196"/>
      <c r="D67" s="150" t="s">
        <v>22</v>
      </c>
      <c r="E67" s="106">
        <v>5356.43</v>
      </c>
      <c r="F67" s="107">
        <v>7100</v>
      </c>
      <c r="G67" s="107">
        <v>7100</v>
      </c>
      <c r="H67" s="107">
        <v>6992</v>
      </c>
      <c r="I67" s="107">
        <v>6892</v>
      </c>
    </row>
    <row r="68" spans="1:9" ht="75" x14ac:dyDescent="0.25">
      <c r="A68" s="200" t="s">
        <v>147</v>
      </c>
      <c r="B68" s="201"/>
      <c r="C68" s="202"/>
      <c r="D68" s="154" t="s">
        <v>127</v>
      </c>
      <c r="E68" s="98">
        <f t="shared" ref="E68:I69" si="24">E69</f>
        <v>5168.63</v>
      </c>
      <c r="F68" s="98">
        <f t="shared" si="24"/>
        <v>5500</v>
      </c>
      <c r="G68" s="98">
        <f t="shared" si="24"/>
        <v>5500</v>
      </c>
      <c r="H68" s="98">
        <f t="shared" si="24"/>
        <v>5500</v>
      </c>
      <c r="I68" s="98">
        <f t="shared" si="24"/>
        <v>5500</v>
      </c>
    </row>
    <row r="69" spans="1:9" ht="28.5" x14ac:dyDescent="0.25">
      <c r="A69" s="197" t="s">
        <v>108</v>
      </c>
      <c r="B69" s="198"/>
      <c r="C69" s="199"/>
      <c r="D69" s="146" t="s">
        <v>85</v>
      </c>
      <c r="E69" s="147">
        <f t="shared" si="24"/>
        <v>5168.63</v>
      </c>
      <c r="F69" s="147">
        <f t="shared" si="24"/>
        <v>5500</v>
      </c>
      <c r="G69" s="147">
        <f t="shared" si="24"/>
        <v>5500</v>
      </c>
      <c r="H69" s="147">
        <f t="shared" si="24"/>
        <v>5500</v>
      </c>
      <c r="I69" s="147">
        <f t="shared" si="24"/>
        <v>5500</v>
      </c>
    </row>
    <row r="70" spans="1:9" x14ac:dyDescent="0.25">
      <c r="A70" s="203">
        <v>3</v>
      </c>
      <c r="B70" s="204"/>
      <c r="C70" s="205"/>
      <c r="D70" s="148" t="s">
        <v>10</v>
      </c>
      <c r="E70" s="153">
        <f>E71+E72</f>
        <v>5168.63</v>
      </c>
      <c r="F70" s="149">
        <f>F71+F72</f>
        <v>5500</v>
      </c>
      <c r="G70" s="149">
        <f>G71+G72</f>
        <v>5500</v>
      </c>
      <c r="H70" s="149">
        <f>H71+H72</f>
        <v>5500</v>
      </c>
      <c r="I70" s="149">
        <f>I71+I72</f>
        <v>5500</v>
      </c>
    </row>
    <row r="71" spans="1:9" x14ac:dyDescent="0.25">
      <c r="A71" s="194">
        <v>31</v>
      </c>
      <c r="B71" s="195"/>
      <c r="C71" s="196"/>
      <c r="D71" s="150" t="s">
        <v>11</v>
      </c>
      <c r="E71" s="106">
        <v>3304.8</v>
      </c>
      <c r="F71" s="107">
        <v>3370</v>
      </c>
      <c r="G71" s="107">
        <v>3370</v>
      </c>
      <c r="H71" s="107">
        <v>3522</v>
      </c>
      <c r="I71" s="107">
        <v>3663</v>
      </c>
    </row>
    <row r="72" spans="1:9" x14ac:dyDescent="0.25">
      <c r="A72" s="194">
        <v>32</v>
      </c>
      <c r="B72" s="195"/>
      <c r="C72" s="196"/>
      <c r="D72" s="150" t="s">
        <v>22</v>
      </c>
      <c r="E72" s="106">
        <v>1863.83</v>
      </c>
      <c r="F72" s="107">
        <v>2130</v>
      </c>
      <c r="G72" s="107">
        <v>2130</v>
      </c>
      <c r="H72" s="107">
        <v>1978</v>
      </c>
      <c r="I72" s="107">
        <v>1837</v>
      </c>
    </row>
    <row r="73" spans="1:9" ht="38.1" customHeight="1" x14ac:dyDescent="0.25">
      <c r="A73" s="200" t="s">
        <v>149</v>
      </c>
      <c r="B73" s="201"/>
      <c r="C73" s="202"/>
      <c r="D73" s="154" t="s">
        <v>128</v>
      </c>
      <c r="E73" s="98">
        <f t="shared" ref="E73:I74" si="25">E74</f>
        <v>39816.839999999997</v>
      </c>
      <c r="F73" s="98">
        <f t="shared" si="25"/>
        <v>39817</v>
      </c>
      <c r="G73" s="98">
        <f t="shared" si="25"/>
        <v>40000</v>
      </c>
      <c r="H73" s="98">
        <f t="shared" si="25"/>
        <v>41800</v>
      </c>
      <c r="I73" s="98">
        <f t="shared" si="25"/>
        <v>43472</v>
      </c>
    </row>
    <row r="74" spans="1:9" ht="28.5" x14ac:dyDescent="0.25">
      <c r="A74" s="197" t="s">
        <v>113</v>
      </c>
      <c r="B74" s="198"/>
      <c r="C74" s="199"/>
      <c r="D74" s="146" t="s">
        <v>84</v>
      </c>
      <c r="E74" s="147">
        <f t="shared" si="25"/>
        <v>39816.839999999997</v>
      </c>
      <c r="F74" s="147">
        <f t="shared" si="25"/>
        <v>39817</v>
      </c>
      <c r="G74" s="147">
        <f t="shared" si="25"/>
        <v>40000</v>
      </c>
      <c r="H74" s="147">
        <f t="shared" si="25"/>
        <v>41800</v>
      </c>
      <c r="I74" s="147">
        <f t="shared" si="25"/>
        <v>43472</v>
      </c>
    </row>
    <row r="75" spans="1:9" x14ac:dyDescent="0.25">
      <c r="A75" s="203">
        <v>3</v>
      </c>
      <c r="B75" s="204"/>
      <c r="C75" s="205"/>
      <c r="D75" s="148" t="s">
        <v>10</v>
      </c>
      <c r="E75" s="153">
        <f>E76+E77</f>
        <v>39816.839999999997</v>
      </c>
      <c r="F75" s="149">
        <f>F76+F77</f>
        <v>39817</v>
      </c>
      <c r="G75" s="149">
        <f>G76+G77</f>
        <v>40000</v>
      </c>
      <c r="H75" s="149">
        <f>H76+H77</f>
        <v>41800</v>
      </c>
      <c r="I75" s="149">
        <f>I76+I77</f>
        <v>43472</v>
      </c>
    </row>
    <row r="76" spans="1:9" x14ac:dyDescent="0.25">
      <c r="A76" s="194">
        <v>31</v>
      </c>
      <c r="B76" s="195"/>
      <c r="C76" s="196"/>
      <c r="D76" s="150" t="s">
        <v>11</v>
      </c>
      <c r="E76" s="106">
        <v>18183.02</v>
      </c>
      <c r="F76" s="107">
        <v>18187</v>
      </c>
      <c r="G76" s="107">
        <v>19000</v>
      </c>
      <c r="H76" s="107">
        <v>19196</v>
      </c>
      <c r="I76" s="107">
        <v>19965</v>
      </c>
    </row>
    <row r="77" spans="1:9" x14ac:dyDescent="0.25">
      <c r="A77" s="194">
        <v>32</v>
      </c>
      <c r="B77" s="195"/>
      <c r="C77" s="196"/>
      <c r="D77" s="150" t="s">
        <v>22</v>
      </c>
      <c r="E77" s="106">
        <v>21633.82</v>
      </c>
      <c r="F77" s="107">
        <v>21630</v>
      </c>
      <c r="G77" s="107">
        <v>21000</v>
      </c>
      <c r="H77" s="107">
        <v>22604</v>
      </c>
      <c r="I77" s="107">
        <v>23507</v>
      </c>
    </row>
    <row r="78" spans="1:9" ht="38.1" customHeight="1" x14ac:dyDescent="0.25">
      <c r="A78" s="200" t="s">
        <v>150</v>
      </c>
      <c r="B78" s="201"/>
      <c r="C78" s="202"/>
      <c r="D78" s="154" t="s">
        <v>129</v>
      </c>
      <c r="E78" s="98">
        <f t="shared" ref="E78:I79" si="26">E79</f>
        <v>0</v>
      </c>
      <c r="F78" s="98">
        <f t="shared" si="26"/>
        <v>106000</v>
      </c>
      <c r="G78" s="98">
        <f t="shared" si="26"/>
        <v>136000</v>
      </c>
      <c r="H78" s="98">
        <f t="shared" si="26"/>
        <v>136000</v>
      </c>
      <c r="I78" s="98">
        <f t="shared" si="26"/>
        <v>136000</v>
      </c>
    </row>
    <row r="79" spans="1:9" ht="28.5" x14ac:dyDescent="0.25">
      <c r="A79" s="197" t="s">
        <v>114</v>
      </c>
      <c r="B79" s="198"/>
      <c r="C79" s="199"/>
      <c r="D79" s="146" t="s">
        <v>130</v>
      </c>
      <c r="E79" s="147">
        <f t="shared" si="26"/>
        <v>0</v>
      </c>
      <c r="F79" s="147">
        <f t="shared" si="26"/>
        <v>106000</v>
      </c>
      <c r="G79" s="147">
        <f t="shared" si="26"/>
        <v>136000</v>
      </c>
      <c r="H79" s="147">
        <f t="shared" si="26"/>
        <v>136000</v>
      </c>
      <c r="I79" s="147">
        <f t="shared" si="26"/>
        <v>136000</v>
      </c>
    </row>
    <row r="80" spans="1:9" x14ac:dyDescent="0.25">
      <c r="A80" s="203">
        <v>3</v>
      </c>
      <c r="B80" s="204"/>
      <c r="C80" s="205"/>
      <c r="D80" s="148" t="s">
        <v>10</v>
      </c>
      <c r="E80" s="149">
        <f t="shared" ref="E80:I80" si="27">E81+E82</f>
        <v>0</v>
      </c>
      <c r="F80" s="149">
        <f t="shared" si="27"/>
        <v>106000</v>
      </c>
      <c r="G80" s="149">
        <f t="shared" si="27"/>
        <v>136000</v>
      </c>
      <c r="H80" s="149">
        <f t="shared" si="27"/>
        <v>136000</v>
      </c>
      <c r="I80" s="149">
        <f t="shared" si="27"/>
        <v>136000</v>
      </c>
    </row>
    <row r="81" spans="1:9" x14ac:dyDescent="0.25">
      <c r="A81" s="194">
        <v>31</v>
      </c>
      <c r="B81" s="195"/>
      <c r="C81" s="196"/>
      <c r="D81" s="150" t="s">
        <v>11</v>
      </c>
      <c r="E81" s="106">
        <v>0</v>
      </c>
      <c r="F81" s="107">
        <v>93100</v>
      </c>
      <c r="G81" s="107">
        <v>126800</v>
      </c>
      <c r="H81" s="107">
        <v>127290</v>
      </c>
      <c r="I81" s="107">
        <v>121200</v>
      </c>
    </row>
    <row r="82" spans="1:9" x14ac:dyDescent="0.25">
      <c r="A82" s="194">
        <v>32</v>
      </c>
      <c r="B82" s="195"/>
      <c r="C82" s="196"/>
      <c r="D82" s="150" t="s">
        <v>22</v>
      </c>
      <c r="E82" s="106">
        <v>0</v>
      </c>
      <c r="F82" s="107">
        <v>12900</v>
      </c>
      <c r="G82" s="107">
        <v>9200</v>
      </c>
      <c r="H82" s="107">
        <v>8710</v>
      </c>
      <c r="I82" s="107">
        <v>14800</v>
      </c>
    </row>
    <row r="83" spans="1:9" ht="90" x14ac:dyDescent="0.25">
      <c r="A83" s="200" t="s">
        <v>141</v>
      </c>
      <c r="B83" s="201"/>
      <c r="C83" s="202"/>
      <c r="D83" s="154" t="s">
        <v>135</v>
      </c>
      <c r="E83" s="98">
        <f t="shared" ref="E83:I84" si="28">E84</f>
        <v>0</v>
      </c>
      <c r="F83" s="98">
        <f t="shared" si="28"/>
        <v>75187</v>
      </c>
      <c r="G83" s="98">
        <f t="shared" si="28"/>
        <v>80000</v>
      </c>
      <c r="H83" s="98">
        <f t="shared" si="28"/>
        <v>79940</v>
      </c>
      <c r="I83" s="98">
        <f t="shared" si="28"/>
        <v>80000</v>
      </c>
    </row>
    <row r="84" spans="1:9" ht="28.5" x14ac:dyDescent="0.25">
      <c r="A84" s="197" t="s">
        <v>110</v>
      </c>
      <c r="B84" s="198"/>
      <c r="C84" s="199"/>
      <c r="D84" s="146" t="s">
        <v>84</v>
      </c>
      <c r="E84" s="147">
        <f t="shared" si="28"/>
        <v>0</v>
      </c>
      <c r="F84" s="147">
        <f t="shared" si="28"/>
        <v>75187</v>
      </c>
      <c r="G84" s="147">
        <f t="shared" si="28"/>
        <v>80000</v>
      </c>
      <c r="H84" s="147">
        <f t="shared" si="28"/>
        <v>79940</v>
      </c>
      <c r="I84" s="147">
        <f t="shared" si="28"/>
        <v>80000</v>
      </c>
    </row>
    <row r="85" spans="1:9" x14ac:dyDescent="0.25">
      <c r="A85" s="203">
        <v>3</v>
      </c>
      <c r="B85" s="204"/>
      <c r="C85" s="205"/>
      <c r="D85" s="148" t="s">
        <v>10</v>
      </c>
      <c r="E85" s="153">
        <f>E86+E87</f>
        <v>0</v>
      </c>
      <c r="F85" s="149">
        <f>F86+F87</f>
        <v>75187</v>
      </c>
      <c r="G85" s="149">
        <f t="shared" ref="G85:I85" si="29">G86+G87</f>
        <v>80000</v>
      </c>
      <c r="H85" s="149">
        <f t="shared" si="29"/>
        <v>79940</v>
      </c>
      <c r="I85" s="149">
        <f t="shared" si="29"/>
        <v>80000</v>
      </c>
    </row>
    <row r="86" spans="1:9" x14ac:dyDescent="0.25">
      <c r="A86" s="194">
        <v>31</v>
      </c>
      <c r="B86" s="195"/>
      <c r="C86" s="196"/>
      <c r="D86" s="150" t="s">
        <v>11</v>
      </c>
      <c r="E86" s="106">
        <v>0</v>
      </c>
      <c r="F86" s="107">
        <v>40865</v>
      </c>
      <c r="G86" s="107">
        <v>45710</v>
      </c>
      <c r="H86" s="107">
        <v>42704</v>
      </c>
      <c r="I86" s="107">
        <v>44412</v>
      </c>
    </row>
    <row r="87" spans="1:9" x14ac:dyDescent="0.25">
      <c r="A87" s="194">
        <v>32</v>
      </c>
      <c r="B87" s="195"/>
      <c r="C87" s="196"/>
      <c r="D87" s="150" t="s">
        <v>22</v>
      </c>
      <c r="E87" s="106">
        <v>0</v>
      </c>
      <c r="F87" s="107">
        <v>34322</v>
      </c>
      <c r="G87" s="107">
        <v>34290</v>
      </c>
      <c r="H87" s="107">
        <v>37236</v>
      </c>
      <c r="I87" s="107">
        <v>35588</v>
      </c>
    </row>
    <row r="88" spans="1:9" ht="90" x14ac:dyDescent="0.25">
      <c r="A88" s="200" t="s">
        <v>142</v>
      </c>
      <c r="B88" s="201"/>
      <c r="C88" s="202"/>
      <c r="D88" s="154" t="s">
        <v>135</v>
      </c>
      <c r="E88" s="98"/>
      <c r="F88" s="98">
        <f>F89</f>
        <v>3119</v>
      </c>
      <c r="G88" s="98">
        <f t="shared" ref="G88:I90" si="30">G89</f>
        <v>0</v>
      </c>
      <c r="H88" s="98">
        <f t="shared" si="30"/>
        <v>60</v>
      </c>
      <c r="I88" s="98">
        <f t="shared" si="30"/>
        <v>0</v>
      </c>
    </row>
    <row r="89" spans="1:9" ht="25.5" customHeight="1" x14ac:dyDescent="0.25">
      <c r="A89" s="197" t="s">
        <v>110</v>
      </c>
      <c r="B89" s="198"/>
      <c r="C89" s="199"/>
      <c r="D89" s="146" t="s">
        <v>87</v>
      </c>
      <c r="E89" s="147">
        <f>E90</f>
        <v>0</v>
      </c>
      <c r="F89" s="147">
        <f>F90</f>
        <v>3119</v>
      </c>
      <c r="G89" s="147">
        <f t="shared" si="30"/>
        <v>0</v>
      </c>
      <c r="H89" s="147">
        <f t="shared" si="30"/>
        <v>60</v>
      </c>
      <c r="I89" s="89">
        <f t="shared" si="30"/>
        <v>0</v>
      </c>
    </row>
    <row r="90" spans="1:9" ht="25.5" customHeight="1" x14ac:dyDescent="0.25">
      <c r="A90" s="203">
        <v>4</v>
      </c>
      <c r="B90" s="204"/>
      <c r="C90" s="205"/>
      <c r="D90" s="148" t="s">
        <v>12</v>
      </c>
      <c r="E90" s="153">
        <f>E91</f>
        <v>0</v>
      </c>
      <c r="F90" s="153">
        <f>F91</f>
        <v>3119</v>
      </c>
      <c r="G90" s="153">
        <f t="shared" si="30"/>
        <v>0</v>
      </c>
      <c r="H90" s="153">
        <f t="shared" si="30"/>
        <v>60</v>
      </c>
      <c r="I90" s="153">
        <f t="shared" si="30"/>
        <v>0</v>
      </c>
    </row>
    <row r="91" spans="1:9" ht="42.75" x14ac:dyDescent="0.25">
      <c r="A91" s="194">
        <v>42</v>
      </c>
      <c r="B91" s="195"/>
      <c r="C91" s="196"/>
      <c r="D91" s="158" t="s">
        <v>31</v>
      </c>
      <c r="E91" s="106">
        <v>0</v>
      </c>
      <c r="F91" s="107">
        <v>3119</v>
      </c>
      <c r="G91" s="107">
        <v>0</v>
      </c>
      <c r="H91" s="107">
        <v>60</v>
      </c>
      <c r="I91" s="89">
        <v>0</v>
      </c>
    </row>
    <row r="92" spans="1:9" ht="48" hidden="1" x14ac:dyDescent="0.25">
      <c r="A92" s="206">
        <v>7</v>
      </c>
      <c r="B92" s="207"/>
      <c r="C92" s="208"/>
      <c r="D92" s="70" t="s">
        <v>131</v>
      </c>
      <c r="E92" s="73"/>
      <c r="F92" s="73"/>
      <c r="G92" s="73"/>
      <c r="H92" s="73"/>
      <c r="I92" s="91"/>
    </row>
    <row r="93" spans="1:9" ht="48" hidden="1" x14ac:dyDescent="0.25">
      <c r="A93" s="206">
        <v>708</v>
      </c>
      <c r="B93" s="207"/>
      <c r="C93" s="208"/>
      <c r="D93" s="83" t="s">
        <v>131</v>
      </c>
      <c r="E93" s="74"/>
      <c r="F93" s="74"/>
      <c r="G93" s="74"/>
      <c r="H93" s="92"/>
      <c r="I93" s="91"/>
    </row>
    <row r="94" spans="1:9" ht="48" hidden="1" x14ac:dyDescent="0.25">
      <c r="A94" s="68">
        <v>1085</v>
      </c>
      <c r="B94" s="69"/>
      <c r="C94" s="83"/>
      <c r="D94" s="83" t="s">
        <v>131</v>
      </c>
      <c r="E94" s="74"/>
      <c r="F94" s="74"/>
      <c r="G94" s="74"/>
      <c r="H94" s="92"/>
      <c r="I94" s="91"/>
    </row>
    <row r="95" spans="1:9" hidden="1" x14ac:dyDescent="0.25">
      <c r="A95" s="209" t="s">
        <v>115</v>
      </c>
      <c r="B95" s="210"/>
      <c r="C95" s="211"/>
      <c r="D95" s="84" t="s">
        <v>132</v>
      </c>
      <c r="E95" s="75">
        <f>E96</f>
        <v>0</v>
      </c>
      <c r="F95" s="75">
        <f>F96</f>
        <v>0</v>
      </c>
      <c r="G95" s="75">
        <f>G96</f>
        <v>0</v>
      </c>
      <c r="H95" s="75">
        <f>H96</f>
        <v>0</v>
      </c>
      <c r="I95" s="91"/>
    </row>
    <row r="96" spans="1:9" ht="25.5" hidden="1" x14ac:dyDescent="0.25">
      <c r="A96" s="212" t="s">
        <v>111</v>
      </c>
      <c r="B96" s="213"/>
      <c r="C96" s="214"/>
      <c r="D96" s="80" t="s">
        <v>119</v>
      </c>
      <c r="E96" s="71">
        <f t="shared" ref="E96:H96" si="31">E97</f>
        <v>0</v>
      </c>
      <c r="F96" s="71">
        <f t="shared" si="31"/>
        <v>0</v>
      </c>
      <c r="G96" s="71">
        <f t="shared" si="31"/>
        <v>0</v>
      </c>
      <c r="H96" s="71">
        <f t="shared" si="31"/>
        <v>0</v>
      </c>
      <c r="I96" s="91"/>
    </row>
    <row r="97" spans="1:9" hidden="1" x14ac:dyDescent="0.25">
      <c r="A97" s="215">
        <v>3</v>
      </c>
      <c r="B97" s="216"/>
      <c r="C97" s="217"/>
      <c r="D97" s="81" t="s">
        <v>10</v>
      </c>
      <c r="E97" s="72">
        <f t="shared" ref="E97:H97" si="32">E98+E99</f>
        <v>0</v>
      </c>
      <c r="F97" s="72">
        <f t="shared" si="32"/>
        <v>0</v>
      </c>
      <c r="G97" s="72">
        <f t="shared" si="32"/>
        <v>0</v>
      </c>
      <c r="H97" s="72">
        <f t="shared" si="32"/>
        <v>0</v>
      </c>
      <c r="I97" s="91"/>
    </row>
    <row r="98" spans="1:9" hidden="1" x14ac:dyDescent="0.25">
      <c r="A98" s="191">
        <v>31</v>
      </c>
      <c r="B98" s="192"/>
      <c r="C98" s="193"/>
      <c r="D98" s="82" t="s">
        <v>11</v>
      </c>
      <c r="E98" s="58">
        <v>0</v>
      </c>
      <c r="F98" s="59">
        <v>0</v>
      </c>
      <c r="G98" s="59">
        <v>0</v>
      </c>
      <c r="H98" s="90">
        <v>0</v>
      </c>
      <c r="I98" s="91"/>
    </row>
    <row r="99" spans="1:9" hidden="1" x14ac:dyDescent="0.25">
      <c r="A99" s="191">
        <v>32</v>
      </c>
      <c r="B99" s="192"/>
      <c r="C99" s="193"/>
      <c r="D99" s="82" t="s">
        <v>22</v>
      </c>
      <c r="E99" s="58">
        <v>0</v>
      </c>
      <c r="F99" s="59">
        <v>0</v>
      </c>
      <c r="G99" s="59">
        <v>0</v>
      </c>
      <c r="H99" s="90">
        <v>0</v>
      </c>
      <c r="I99" s="91"/>
    </row>
    <row r="100" spans="1:9" hidden="1" x14ac:dyDescent="0.25"/>
    <row r="101" spans="1:9" x14ac:dyDescent="0.25">
      <c r="E101" s="78"/>
    </row>
    <row r="102" spans="1:9" x14ac:dyDescent="0.25">
      <c r="E102" s="78"/>
    </row>
    <row r="103" spans="1:9" ht="15.75" x14ac:dyDescent="0.25">
      <c r="A103" s="228" t="s">
        <v>163</v>
      </c>
      <c r="B103" s="228"/>
      <c r="C103" s="228"/>
      <c r="D103"/>
    </row>
    <row r="105" spans="1:9" ht="15.75" x14ac:dyDescent="0.25">
      <c r="A105" s="163" t="s">
        <v>158</v>
      </c>
      <c r="B105" s="163"/>
      <c r="C105" s="164"/>
      <c r="D105" s="164"/>
      <c r="E105" s="164"/>
      <c r="F105" s="164"/>
      <c r="G105" s="164"/>
      <c r="H105" s="164"/>
      <c r="I105" s="165" t="s">
        <v>160</v>
      </c>
    </row>
    <row r="106" spans="1:9" ht="15.75" x14ac:dyDescent="0.25">
      <c r="A106" s="228" t="s">
        <v>159</v>
      </c>
      <c r="B106" s="228"/>
      <c r="C106" s="228"/>
      <c r="D106" s="228"/>
      <c r="E106" s="164"/>
      <c r="F106" s="164"/>
      <c r="G106" s="165"/>
      <c r="H106" s="227" t="s">
        <v>161</v>
      </c>
      <c r="I106" s="227"/>
    </row>
    <row r="107" spans="1:9" ht="15.75" x14ac:dyDescent="0.25">
      <c r="A107" s="163"/>
      <c r="B107" s="163"/>
      <c r="C107" s="164"/>
      <c r="D107" s="164"/>
      <c r="E107" s="164"/>
      <c r="F107" s="164"/>
      <c r="G107" s="164"/>
      <c r="H107" s="227" t="s">
        <v>162</v>
      </c>
      <c r="I107" s="227"/>
    </row>
  </sheetData>
  <mergeCells count="98">
    <mergeCell ref="A26:C26"/>
    <mergeCell ref="A103:C103"/>
    <mergeCell ref="A17:C17"/>
    <mergeCell ref="A106:D106"/>
    <mergeCell ref="H106:I106"/>
    <mergeCell ref="A34:C34"/>
    <mergeCell ref="A35:C35"/>
    <mergeCell ref="A36:C36"/>
    <mergeCell ref="A38:C38"/>
    <mergeCell ref="A39:C39"/>
    <mergeCell ref="A45:C45"/>
    <mergeCell ref="A46:C46"/>
    <mergeCell ref="A47:C47"/>
    <mergeCell ref="A40:C40"/>
    <mergeCell ref="A41:C41"/>
    <mergeCell ref="A43:C43"/>
    <mergeCell ref="H107:I107"/>
    <mergeCell ref="A18:C18"/>
    <mergeCell ref="A19:C19"/>
    <mergeCell ref="A20:C20"/>
    <mergeCell ref="A21:C21"/>
    <mergeCell ref="A22:C22"/>
    <mergeCell ref="A23:C23"/>
    <mergeCell ref="A24:C24"/>
    <mergeCell ref="A30:C30"/>
    <mergeCell ref="A31:C31"/>
    <mergeCell ref="A32:C32"/>
    <mergeCell ref="A33:C33"/>
    <mergeCell ref="A25:C25"/>
    <mergeCell ref="A27:C27"/>
    <mergeCell ref="A28:C28"/>
    <mergeCell ref="A29:C29"/>
    <mergeCell ref="A8:C8"/>
    <mergeCell ref="A9:C9"/>
    <mergeCell ref="A11:C11"/>
    <mergeCell ref="A10:C10"/>
    <mergeCell ref="A16:C16"/>
    <mergeCell ref="A12:C12"/>
    <mergeCell ref="A13:C13"/>
    <mergeCell ref="A14:C14"/>
    <mergeCell ref="A15:C15"/>
    <mergeCell ref="A6:C6"/>
    <mergeCell ref="A7:C7"/>
    <mergeCell ref="A1:I1"/>
    <mergeCell ref="A3:I3"/>
    <mergeCell ref="A5:C5"/>
    <mergeCell ref="A44:C44"/>
    <mergeCell ref="A42:C42"/>
    <mergeCell ref="A48:C48"/>
    <mergeCell ref="A49:C49"/>
    <mergeCell ref="A51:C51"/>
    <mergeCell ref="A52:C52"/>
    <mergeCell ref="A54:C54"/>
    <mergeCell ref="A55:C55"/>
    <mergeCell ref="A56:C56"/>
    <mergeCell ref="A57:C57"/>
    <mergeCell ref="A58:C58"/>
    <mergeCell ref="A63:C63"/>
    <mergeCell ref="A60:C60"/>
    <mergeCell ref="A59:C59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97:C97"/>
    <mergeCell ref="A78:C78"/>
    <mergeCell ref="A79:C79"/>
    <mergeCell ref="A80:C80"/>
    <mergeCell ref="A81:C81"/>
    <mergeCell ref="A82:C82"/>
    <mergeCell ref="A86:C86"/>
    <mergeCell ref="A87:C87"/>
    <mergeCell ref="A98:C98"/>
    <mergeCell ref="A99:C99"/>
    <mergeCell ref="A37:C37"/>
    <mergeCell ref="A89:C89"/>
    <mergeCell ref="A88:C88"/>
    <mergeCell ref="A61:C61"/>
    <mergeCell ref="A62:C62"/>
    <mergeCell ref="A90:C90"/>
    <mergeCell ref="A91:C91"/>
    <mergeCell ref="A83:C83"/>
    <mergeCell ref="A84:C84"/>
    <mergeCell ref="A85:C85"/>
    <mergeCell ref="A92:C92"/>
    <mergeCell ref="A93:C93"/>
    <mergeCell ref="A95:C95"/>
    <mergeCell ref="A96:C96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</cp:lastModifiedBy>
  <cp:lastPrinted>2023-11-27T07:44:02Z</cp:lastPrinted>
  <dcterms:created xsi:type="dcterms:W3CDTF">2022-08-12T12:51:27Z</dcterms:created>
  <dcterms:modified xsi:type="dcterms:W3CDTF">2023-11-28T07:36:01Z</dcterms:modified>
</cp:coreProperties>
</file>