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2024-Toneri" sheetId="12" r:id="rId1"/>
    <sheet name="List1" sheetId="13" r:id="rId2"/>
  </sheets>
  <calcPr calcId="145621"/>
</workbook>
</file>

<file path=xl/calcChain.xml><?xml version="1.0" encoding="utf-8"?>
<calcChain xmlns="http://schemas.openxmlformats.org/spreadsheetml/2006/main">
  <c r="AC41" i="12" l="1"/>
  <c r="AC42" i="12"/>
  <c r="AC43" i="12"/>
  <c r="AC44" i="12"/>
  <c r="AC45" i="12"/>
  <c r="AC40" i="12"/>
  <c r="AC11" i="12"/>
  <c r="AC12" i="12"/>
  <c r="AC14" i="12"/>
  <c r="AC15" i="12"/>
  <c r="AC16" i="12"/>
  <c r="AC18" i="12"/>
  <c r="AC19" i="12"/>
  <c r="AC20" i="12"/>
  <c r="AC21" i="12"/>
  <c r="AC22" i="12"/>
  <c r="AC23" i="12"/>
  <c r="AC24" i="12"/>
  <c r="AC25" i="12"/>
  <c r="AC27" i="12"/>
  <c r="AC28" i="12"/>
  <c r="AC29" i="12"/>
  <c r="AC30" i="12"/>
  <c r="AC31" i="12"/>
  <c r="AC46" i="12" l="1"/>
  <c r="AC47" i="12" s="1"/>
  <c r="AC48" i="12" s="1"/>
  <c r="H26" i="12" l="1"/>
  <c r="AC26" i="12" s="1"/>
  <c r="H17" i="12" l="1"/>
  <c r="AC17" i="12" s="1"/>
  <c r="H13" i="12"/>
  <c r="AC13" i="12" s="1"/>
  <c r="H10" i="12"/>
  <c r="AC10" i="12" s="1"/>
  <c r="G10" i="12"/>
  <c r="G43" i="12"/>
  <c r="G42" i="12"/>
  <c r="G41" i="12"/>
  <c r="G30" i="12"/>
  <c r="G29" i="12"/>
  <c r="G26" i="12"/>
  <c r="G22" i="12"/>
  <c r="G17" i="12"/>
  <c r="G16" i="12"/>
  <c r="G14" i="12"/>
  <c r="G13" i="12"/>
  <c r="G12" i="12"/>
  <c r="G11" i="12"/>
  <c r="I12" i="13"/>
  <c r="C12" i="13"/>
  <c r="D12" i="13"/>
  <c r="E12" i="13"/>
  <c r="F12" i="13"/>
  <c r="G12" i="13"/>
  <c r="B12" i="13"/>
  <c r="E5" i="13"/>
  <c r="B4" i="13"/>
  <c r="AC32" i="12" l="1"/>
  <c r="E43" i="12"/>
  <c r="M27" i="12"/>
  <c r="E26" i="12"/>
  <c r="M23" i="12"/>
  <c r="E23" i="12"/>
  <c r="M22" i="12"/>
  <c r="E22" i="12"/>
  <c r="M21" i="12"/>
  <c r="E21" i="12"/>
  <c r="M20" i="12"/>
  <c r="E20" i="12"/>
  <c r="M19" i="12"/>
  <c r="E19" i="12"/>
  <c r="M18" i="12"/>
  <c r="E18" i="12"/>
  <c r="M17" i="12"/>
  <c r="E17" i="12"/>
  <c r="M16" i="12"/>
  <c r="E16" i="12"/>
  <c r="M15" i="12"/>
  <c r="E15" i="12"/>
  <c r="M13" i="12"/>
  <c r="E13" i="12"/>
  <c r="E10" i="12"/>
  <c r="AC33" i="12" l="1"/>
  <c r="AC34" i="12" s="1"/>
</calcChain>
</file>

<file path=xl/sharedStrings.xml><?xml version="1.0" encoding="utf-8"?>
<sst xmlns="http://schemas.openxmlformats.org/spreadsheetml/2006/main" count="194" uniqueCount="133">
  <si>
    <t>kom</t>
  </si>
  <si>
    <t>Jedinica mjere</t>
  </si>
  <si>
    <t>Planirana količina</t>
  </si>
  <si>
    <t>MLT-D1052L</t>
  </si>
  <si>
    <t>HP131A(CF210A)</t>
  </si>
  <si>
    <t>EPI</t>
  </si>
  <si>
    <t>ŠK</t>
  </si>
  <si>
    <t>CF217A</t>
  </si>
  <si>
    <t>JZ</t>
  </si>
  <si>
    <t>ZP</t>
  </si>
  <si>
    <t>MIKRO</t>
  </si>
  <si>
    <t>EKO</t>
  </si>
  <si>
    <t>Toner EPSON ERC-22 (RIBON)</t>
  </si>
  <si>
    <t>Pravnik</t>
  </si>
  <si>
    <t>Anica</t>
  </si>
  <si>
    <t>Kž</t>
  </si>
  <si>
    <t>Milena</t>
  </si>
  <si>
    <t>305AE/412 ?</t>
  </si>
  <si>
    <t>stari Nemčić</t>
  </si>
  <si>
    <t>Nemčić</t>
  </si>
  <si>
    <t>identifik.</t>
  </si>
  <si>
    <t>administracija</t>
  </si>
  <si>
    <t>amb 2, savjet.</t>
  </si>
  <si>
    <t>GDJE??</t>
  </si>
  <si>
    <t>uk</t>
  </si>
  <si>
    <t>ML-2010D3</t>
  </si>
  <si>
    <t>S RAČUNA</t>
  </si>
  <si>
    <t>HP LJ PRO 400</t>
  </si>
  <si>
    <t>dr Gazd.</t>
  </si>
  <si>
    <t>do sad</t>
  </si>
  <si>
    <t>Kž i KOS</t>
  </si>
  <si>
    <t>HPLC</t>
  </si>
  <si>
    <t>Zlatan</t>
  </si>
  <si>
    <t>ERC-09</t>
  </si>
  <si>
    <t>Q6511A (11A)</t>
  </si>
  <si>
    <t>ZAVOD ZA JAVNO ZDRAVSVO</t>
  </si>
  <si>
    <t>KOPRIVNIČKO KRIŽEVAČKE ŽUPANIJE</t>
  </si>
  <si>
    <t>TRG TOMISLAVA DR.BARDEKA 10/10, KOPRIVNICA</t>
  </si>
  <si>
    <t>TROŠKOVNIK ZA NABAVU ZAMJENSKIH TONERA</t>
  </si>
  <si>
    <t xml:space="preserve">Naručene količine </t>
  </si>
  <si>
    <t>CF283A (83A)</t>
  </si>
  <si>
    <t>Naziv artikla</t>
  </si>
  <si>
    <t xml:space="preserve"> E 260/E360/E460 (E260A21A / 260A11A)</t>
  </si>
  <si>
    <t>CE285A (85A)</t>
  </si>
  <si>
    <t>CE505A (05A)</t>
  </si>
  <si>
    <t>CF217A (17A)</t>
  </si>
  <si>
    <t>Canon C-EXV 33</t>
  </si>
  <si>
    <t>CRG 057H</t>
  </si>
  <si>
    <t>HP W 1390A/139A</t>
  </si>
  <si>
    <t>MLT-D1042S</t>
  </si>
  <si>
    <t>MLT-D119S</t>
  </si>
  <si>
    <t>MLT-D101S</t>
  </si>
  <si>
    <t>MLT-D1082S</t>
  </si>
  <si>
    <t>MS317</t>
  </si>
  <si>
    <t>CF230A</t>
  </si>
  <si>
    <t>Phaser 3020</t>
  </si>
  <si>
    <t xml:space="preserve">Xerox B305/B310/B315 Toner </t>
  </si>
  <si>
    <t>Xerox 6515 (106R03488)</t>
  </si>
  <si>
    <t>Xerox 6515 (106R03695), Xerox 6515 (106R03694), Xerox 6515 (106R03693)</t>
  </si>
  <si>
    <t>HP131A(CF211A) HP131A(CF212A) HP131A(CF213A)</t>
  </si>
  <si>
    <t>tinta HP1515</t>
  </si>
  <si>
    <t>mik</t>
  </si>
  <si>
    <t>jz</t>
  </si>
  <si>
    <t>šk</t>
  </si>
  <si>
    <t>epi</t>
  </si>
  <si>
    <t>zp</t>
  </si>
  <si>
    <t>eko</t>
  </si>
  <si>
    <t>Izvršenje do 30.09.2024.</t>
  </si>
  <si>
    <t>Planirano za razdoblje 1.10.-31.12.2024.</t>
  </si>
  <si>
    <t>TROŠKOVNIK ZA NABAVU ORIGINALNIH TONERA</t>
  </si>
  <si>
    <t>Toner  za printer HP DeskJet 1515, crna, original ili jednakovrijedno</t>
  </si>
  <si>
    <t>Toner za fotokopirku Canon iR2520, original ili jednakovrijedno</t>
  </si>
  <si>
    <t>Toner za fotokopirku Canon I-sensys mf 443 dw, original ili jednakovrijedno</t>
  </si>
  <si>
    <t>Toner za printer HP LaserJet Pro MFP M127fw,  Toner za printer HP LaserJet Pro MFP M125a,    Toner za printer HP LaserJet Pro MFP 225dn, original ili jednakovrijedno</t>
  </si>
  <si>
    <t xml:space="preserve">Ribon EPSON ERC-09, original ili jednakovrijedno </t>
  </si>
  <si>
    <t>Toner za printer HP LaserJet Pro MFP 3102fdn, original ili jednakovrijedno</t>
  </si>
  <si>
    <t>Toner za printer Hp LaserJet P2035, original ili jednakovrijedno</t>
  </si>
  <si>
    <t>Toner za printer Samsung ML-2165, original ili jednakovrijedno</t>
  </si>
  <si>
    <t xml:space="preserve">Toner za printer Samsung ML 1675, Toner za printer Samsung ML 1670, original ili jednakovrijedno </t>
  </si>
  <si>
    <t>Toner za printer Samsung ML 1915, original ili jednakovrijedno</t>
  </si>
  <si>
    <t xml:space="preserve">Toner za printer Samsung ML 2010 pr, original ili jednakovrijedno  </t>
  </si>
  <si>
    <t>Toner za printer Samsung ML-1640, original ili jednakovrijedno</t>
  </si>
  <si>
    <t>Toner za printer HP Laser 2420, original ili jednakovrijedno</t>
  </si>
  <si>
    <t>Toner za printer Lexmark MS317dn, original ili jednakovrijedno</t>
  </si>
  <si>
    <t>Toner za printer Lexmark E360dn, orginal ili jednakovrijedan, original ili jednakovrijedno</t>
  </si>
  <si>
    <t xml:space="preserve">Toner za printer HP LaserJet Pro M102a,         Toner za printer HP LaserJet Pro MFP M130a, Toner za printer HP LaserJet Pro MFP M130fn, Toner za printer HP LaserJet Pro MFP M130nw, Toner za printer HP LaserJet Pro MFP M130fw, original ili jednakovrijedno  </t>
  </si>
  <si>
    <t>Toner za printer HP LaserJet Pro MFP M227sdn, original ili jednakovrijedno</t>
  </si>
  <si>
    <t xml:space="preserve">Toner za printer Xerox Phaser 3020, original ili jednakovrijedno </t>
  </si>
  <si>
    <t>Toner za printer Xerox  Phaser 6510-crni, original ili jednakovrijedno</t>
  </si>
  <si>
    <t>Toner za printer Xerox  Phaser 6510 (žuti, purpurni, azurni), original ili jednakovrijedno</t>
  </si>
  <si>
    <t xml:space="preserve">Toner za printer HP Laser 2420, original </t>
  </si>
  <si>
    <t xml:space="preserve">Toner za fotokopirku Canon iR2530i, original </t>
  </si>
  <si>
    <t xml:space="preserve">Toner za printer Xerox B315 DNI, original </t>
  </si>
  <si>
    <t xml:space="preserve">Toner za printer HP pro 400 color M451nw (crna), original </t>
  </si>
  <si>
    <t xml:space="preserve">Toner za printer HP LaserJet Pro 200Color M25in., crna, original </t>
  </si>
  <si>
    <t xml:space="preserve">Toner za printer HP LaserJet Pro 200Color M25in., plava, žuta,crvena, original </t>
  </si>
  <si>
    <t>Jedinična cijena (bez PDV-a)</t>
  </si>
  <si>
    <t>Prilog 1. Troškovnik - Uredski materijal - Toneri</t>
  </si>
  <si>
    <t>M.P.</t>
  </si>
  <si>
    <t>______________________________________________________</t>
  </si>
  <si>
    <t>(potpis ovlaštene osobe Ponuditelja)</t>
  </si>
  <si>
    <t>• količine predviđene za razdoblje 1.10. - 31.12.2024. mogu odstupati zbog potreba posla</t>
  </si>
  <si>
    <t>Oznaka tonera</t>
  </si>
  <si>
    <t>Minimalni kapacitet ispisa stranica</t>
  </si>
  <si>
    <t>Ukupna cijena (bez PDV-a) za planirane količine do 31.12.2024.</t>
  </si>
  <si>
    <t>Toner za printer HP LaserJet P1102,                       Toner za printer HP M1217 nfw MFP,                            Toner za printer  HP LaserJet Pro M 1212 nf MFP,                Toner za printer  HP LaserJet Pro M 1132 MFP, original ili jednakovrijedno</t>
  </si>
  <si>
    <t>R.br.</t>
  </si>
  <si>
    <t>1.</t>
  </si>
  <si>
    <t>2.</t>
  </si>
  <si>
    <t>3.</t>
  </si>
  <si>
    <t>4.</t>
  </si>
  <si>
    <t>5.</t>
  </si>
  <si>
    <t>6.</t>
  </si>
  <si>
    <t>7.</t>
  </si>
  <si>
    <t>8.</t>
  </si>
  <si>
    <t>9.</t>
  </si>
  <si>
    <t>10.</t>
  </si>
  <si>
    <t>11.</t>
  </si>
  <si>
    <t>12.</t>
  </si>
  <si>
    <t>13.</t>
  </si>
  <si>
    <t>14.</t>
  </si>
  <si>
    <t>15.</t>
  </si>
  <si>
    <t>16.</t>
  </si>
  <si>
    <t>17.</t>
  </si>
  <si>
    <t>18.</t>
  </si>
  <si>
    <t>19.</t>
  </si>
  <si>
    <t>20.</t>
  </si>
  <si>
    <t>21.</t>
  </si>
  <si>
    <t>22.</t>
  </si>
  <si>
    <t>UKUPNA CIJENA bez PDV-a / € :</t>
  </si>
  <si>
    <t>PDV / €:</t>
  </si>
  <si>
    <t>UKUPNA CIJENA sa PDV-om / € :</t>
  </si>
  <si>
    <t xml:space="preserve">HP CE410A 305A Black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</si>
</sst>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0" x14ac:knownFonts="1">
    <font>
      <sz val="11"/>
      <color theme="1"/>
      <name val="Calibri"/>
      <family val="2"/>
      <scheme val="minor"/>
    </font>
    <font>
      <sz val="11"/>
      <color theme="1"/>
      <name val="Arial"/>
      <family val="2"/>
      <charset val="238"/>
    </font>
    <font>
      <b/>
      <sz val="11"/>
      <color theme="1"/>
      <name val="Arial"/>
      <family val="2"/>
      <charset val="238"/>
    </font>
    <font>
      <sz val="11"/>
      <color rgb="FFFF0000"/>
      <name val="Arial"/>
      <family val="2"/>
      <charset val="238"/>
    </font>
    <font>
      <sz val="11"/>
      <name val="Arial"/>
      <family val="2"/>
      <charset val="238"/>
    </font>
    <font>
      <sz val="11"/>
      <color rgb="FFFF0000"/>
      <name val="Calibri"/>
      <family val="2"/>
      <scheme val="minor"/>
    </font>
    <font>
      <b/>
      <sz val="11"/>
      <color theme="1"/>
      <name val="Calibri"/>
      <family val="2"/>
      <charset val="238"/>
      <scheme val="minor"/>
    </font>
    <font>
      <sz val="11"/>
      <name val="Calibri"/>
      <family val="2"/>
      <scheme val="minor"/>
    </font>
    <font>
      <b/>
      <sz val="11"/>
      <name val="Calibri"/>
      <family val="2"/>
      <charset val="238"/>
      <scheme val="minor"/>
    </font>
    <font>
      <b/>
      <sz val="11"/>
      <name val="Arial"/>
      <family val="2"/>
      <charset val="23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59">
    <xf numFmtId="0" fontId="0" fillId="0" borderId="0" xfId="0"/>
    <xf numFmtId="0" fontId="1" fillId="0" borderId="1" xfId="0" applyFont="1" applyFill="1" applyBorder="1" applyAlignment="1">
      <alignment horizontal="center"/>
    </xf>
    <xf numFmtId="0" fontId="1" fillId="0" borderId="1" xfId="0" applyFont="1" applyBorder="1" applyAlignment="1">
      <alignment horizontal="center"/>
    </xf>
    <xf numFmtId="0" fontId="0" fillId="0" borderId="0" xfId="0" applyBorder="1"/>
    <xf numFmtId="0" fontId="0" fillId="0" borderId="0" xfId="0" applyAlignment="1">
      <alignment horizontal="left"/>
    </xf>
    <xf numFmtId="0" fontId="1" fillId="0" borderId="0" xfId="0" applyFont="1" applyFill="1" applyBorder="1" applyAlignment="1">
      <alignment horizontal="center"/>
    </xf>
    <xf numFmtId="0" fontId="3" fillId="0" borderId="0" xfId="0" applyFont="1" applyFill="1" applyBorder="1" applyAlignment="1">
      <alignment horizontal="center"/>
    </xf>
    <xf numFmtId="0" fontId="4" fillId="0" borderId="1" xfId="0" applyFont="1" applyFill="1" applyBorder="1" applyAlignment="1">
      <alignment horizontal="center"/>
    </xf>
    <xf numFmtId="0" fontId="0" fillId="0" borderId="0" xfId="0" applyFill="1"/>
    <xf numFmtId="0" fontId="5" fillId="0" borderId="0" xfId="0" applyFont="1"/>
    <xf numFmtId="0" fontId="0" fillId="0" borderId="0" xfId="0" applyFill="1" applyBorder="1"/>
    <xf numFmtId="0" fontId="1"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2" xfId="0" applyFont="1" applyFill="1" applyBorder="1" applyAlignment="1">
      <alignment horizontal="center"/>
    </xf>
    <xf numFmtId="0" fontId="0" fillId="0" borderId="0" xfId="0" applyAlignment="1">
      <alignment horizontal="center"/>
    </xf>
    <xf numFmtId="0" fontId="0" fillId="0" borderId="0" xfId="0"/>
    <xf numFmtId="0" fontId="0" fillId="0" borderId="0" xfId="0"/>
    <xf numFmtId="0" fontId="0" fillId="0" borderId="0" xfId="0"/>
    <xf numFmtId="0" fontId="4" fillId="0" borderId="2" xfId="0" applyFont="1" applyFill="1" applyBorder="1" applyAlignment="1">
      <alignment horizontal="center" wrapText="1"/>
    </xf>
    <xf numFmtId="0" fontId="0" fillId="0" borderId="0" xfId="0"/>
    <xf numFmtId="0" fontId="4" fillId="0" borderId="1" xfId="0" applyFont="1" applyBorder="1"/>
    <xf numFmtId="0" fontId="4" fillId="0" borderId="1" xfId="0" applyFont="1" applyFill="1" applyBorder="1"/>
    <xf numFmtId="164" fontId="4" fillId="0" borderId="1" xfId="0" applyNumberFormat="1" applyFont="1" applyFill="1" applyBorder="1" applyAlignment="1">
      <alignment horizontal="center"/>
    </xf>
    <xf numFmtId="0" fontId="4" fillId="0" borderId="4" xfId="0" applyFont="1" applyFill="1" applyBorder="1"/>
    <xf numFmtId="0" fontId="4" fillId="0" borderId="2" xfId="0" applyFont="1" applyFill="1" applyBorder="1"/>
    <xf numFmtId="0" fontId="4" fillId="0" borderId="2" xfId="0" applyFont="1" applyFill="1" applyBorder="1" applyAlignment="1">
      <alignment wrapText="1"/>
    </xf>
    <xf numFmtId="0" fontId="4" fillId="0" borderId="1"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horizontal="left"/>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5" xfId="0" applyFont="1" applyFill="1" applyBorder="1"/>
    <xf numFmtId="0" fontId="4" fillId="0" borderId="5" xfId="0" applyFont="1" applyFill="1" applyBorder="1" applyAlignment="1">
      <alignment horizontal="center"/>
    </xf>
    <xf numFmtId="0" fontId="4" fillId="0" borderId="5" xfId="0" applyFont="1" applyFill="1" applyBorder="1" applyAlignment="1">
      <alignment horizontal="left"/>
    </xf>
    <xf numFmtId="164" fontId="4" fillId="0" borderId="5" xfId="0" applyNumberFormat="1" applyFont="1" applyFill="1" applyBorder="1" applyAlignment="1">
      <alignment horizontal="center"/>
    </xf>
    <xf numFmtId="0" fontId="7" fillId="0" borderId="0" xfId="0" applyFont="1"/>
    <xf numFmtId="0" fontId="7" fillId="0" borderId="0" xfId="0" applyFont="1" applyFill="1"/>
    <xf numFmtId="0" fontId="7" fillId="0" borderId="0" xfId="0" applyFont="1" applyFill="1" applyAlignment="1">
      <alignment horizontal="left"/>
    </xf>
    <xf numFmtId="0" fontId="7" fillId="0" borderId="0" xfId="0" applyFont="1" applyAlignment="1">
      <alignment horizontal="left"/>
    </xf>
    <xf numFmtId="0" fontId="4" fillId="0" borderId="1" xfId="0" applyFont="1" applyFill="1" applyBorder="1" applyAlignment="1">
      <alignment horizontal="center" vertical="center" wrapText="1"/>
    </xf>
    <xf numFmtId="0" fontId="0" fillId="0" borderId="0" xfId="0"/>
    <xf numFmtId="0" fontId="4" fillId="0" borderId="2" xfId="0" applyFont="1" applyFill="1" applyBorder="1" applyAlignment="1">
      <alignment horizontal="left"/>
    </xf>
    <xf numFmtId="0" fontId="2" fillId="2" borderId="2"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0" xfId="0" applyFont="1"/>
    <xf numFmtId="0" fontId="1" fillId="0" borderId="0" xfId="0" applyFont="1" applyAlignment="1">
      <alignment horizontal="center"/>
    </xf>
    <xf numFmtId="0" fontId="4" fillId="0" borderId="0" xfId="0" applyFont="1" applyBorder="1"/>
    <xf numFmtId="0" fontId="0" fillId="0" borderId="0" xfId="0"/>
    <xf numFmtId="0" fontId="0" fillId="0" borderId="0" xfId="0"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8" fillId="0" borderId="0" xfId="0" applyFont="1" applyFill="1" applyAlignment="1">
      <alignment horizontal="center"/>
    </xf>
    <xf numFmtId="0" fontId="9" fillId="0" borderId="4" xfId="0" applyFont="1" applyBorder="1" applyAlignment="1"/>
    <xf numFmtId="0" fontId="9" fillId="0" borderId="3" xfId="0" applyFont="1" applyBorder="1" applyAlignment="1"/>
    <xf numFmtId="0" fontId="9" fillId="0" borderId="2" xfId="0" applyFont="1" applyBorder="1" applyAlignment="1"/>
    <xf numFmtId="0" fontId="0" fillId="0" borderId="0" xfId="0"/>
    <xf numFmtId="0" fontId="4" fillId="0" borderId="0" xfId="0" applyFont="1" applyAlignment="1">
      <alignment wrapText="1"/>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7"/>
  <sheetViews>
    <sheetView tabSelected="1" workbookViewId="0">
      <selection activeCell="B44" sqref="B44"/>
    </sheetView>
  </sheetViews>
  <sheetFormatPr defaultRowHeight="15" x14ac:dyDescent="0.25"/>
  <cols>
    <col min="1" max="1" width="6.5703125" style="15" customWidth="1"/>
    <col min="2" max="2" width="48.140625" style="15" customWidth="1"/>
    <col min="3" max="3" width="9.140625" style="15"/>
    <col min="4" max="4" width="11" style="15" hidden="1" customWidth="1"/>
    <col min="5" max="5" width="15" style="15" hidden="1" customWidth="1"/>
    <col min="6" max="6" width="15.85546875" style="15" hidden="1" customWidth="1"/>
    <col min="7" max="7" width="15.85546875" style="17" customWidth="1"/>
    <col min="8" max="8" width="16.5703125" style="17" customWidth="1"/>
    <col min="9" max="9" width="23" style="4" customWidth="1"/>
    <col min="10" max="11" width="22.85546875" style="15" hidden="1" customWidth="1"/>
    <col min="12" max="12" width="9.140625" style="15" hidden="1" customWidth="1"/>
    <col min="13" max="13" width="14.42578125" style="15" hidden="1" customWidth="1"/>
    <col min="14" max="17" width="9.140625" style="15" hidden="1" customWidth="1"/>
    <col min="18" max="18" width="11.140625" style="15" hidden="1" customWidth="1"/>
    <col min="19" max="24" width="9.140625" style="15" hidden="1" customWidth="1"/>
    <col min="25" max="25" width="0" style="15" hidden="1" customWidth="1"/>
    <col min="26" max="26" width="14.85546875" style="15" hidden="1" customWidth="1"/>
    <col min="27" max="27" width="14.85546875" style="14" customWidth="1"/>
    <col min="28" max="28" width="18.7109375" style="9" customWidth="1"/>
    <col min="29" max="29" width="22" style="3" customWidth="1"/>
    <col min="30" max="31" width="9.140625" style="3"/>
    <col min="32" max="16384" width="9.140625" style="15"/>
  </cols>
  <sheetData>
    <row r="1" spans="1:31" x14ac:dyDescent="0.25">
      <c r="A1" s="57" t="s">
        <v>35</v>
      </c>
      <c r="B1" s="57"/>
    </row>
    <row r="2" spans="1:31" x14ac:dyDescent="0.25">
      <c r="A2" s="57" t="s">
        <v>36</v>
      </c>
      <c r="B2" s="57"/>
    </row>
    <row r="3" spans="1:31" x14ac:dyDescent="0.25">
      <c r="A3" s="57" t="s">
        <v>37</v>
      </c>
      <c r="B3" s="57"/>
    </row>
    <row r="5" spans="1:31" x14ac:dyDescent="0.25">
      <c r="B5" s="44" t="s">
        <v>97</v>
      </c>
    </row>
    <row r="6" spans="1:31" s="40" customFormat="1" x14ac:dyDescent="0.25">
      <c r="I6" s="4"/>
      <c r="AA6" s="14"/>
      <c r="AB6" s="9"/>
      <c r="AC6" s="3"/>
      <c r="AD6" s="3"/>
      <c r="AE6" s="3"/>
    </row>
    <row r="7" spans="1:31" x14ac:dyDescent="0.25">
      <c r="A7" s="52" t="s">
        <v>38</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row>
    <row r="9" spans="1:31" ht="62.25" customHeight="1" x14ac:dyDescent="0.25">
      <c r="A9" s="42" t="s">
        <v>106</v>
      </c>
      <c r="B9" s="49" t="s">
        <v>41</v>
      </c>
      <c r="C9" s="43" t="s">
        <v>1</v>
      </c>
      <c r="D9" s="43" t="s">
        <v>2</v>
      </c>
      <c r="E9" s="43" t="s">
        <v>29</v>
      </c>
      <c r="F9" s="43" t="s">
        <v>39</v>
      </c>
      <c r="G9" s="43" t="s">
        <v>67</v>
      </c>
      <c r="H9" s="43" t="s">
        <v>68</v>
      </c>
      <c r="I9" s="43" t="s">
        <v>102</v>
      </c>
      <c r="J9" s="49"/>
      <c r="K9" s="49" t="s">
        <v>26</v>
      </c>
      <c r="L9" s="49"/>
      <c r="M9" s="49" t="s">
        <v>24</v>
      </c>
      <c r="N9" s="49"/>
      <c r="O9" s="49" t="s">
        <v>5</v>
      </c>
      <c r="P9" s="50"/>
      <c r="Q9" s="43" t="s">
        <v>6</v>
      </c>
      <c r="R9" s="43"/>
      <c r="S9" s="49" t="s">
        <v>8</v>
      </c>
      <c r="T9" s="49"/>
      <c r="U9" s="43" t="s">
        <v>9</v>
      </c>
      <c r="V9" s="43"/>
      <c r="W9" s="43" t="s">
        <v>10</v>
      </c>
      <c r="X9" s="49"/>
      <c r="Y9" s="43" t="s">
        <v>11</v>
      </c>
      <c r="Z9" s="43"/>
      <c r="AA9" s="43" t="s">
        <v>103</v>
      </c>
      <c r="AB9" s="43" t="s">
        <v>96</v>
      </c>
      <c r="AC9" s="43" t="s">
        <v>104</v>
      </c>
    </row>
    <row r="10" spans="1:31" ht="72" x14ac:dyDescent="0.25">
      <c r="A10" s="20" t="s">
        <v>107</v>
      </c>
      <c r="B10" s="25" t="s">
        <v>105</v>
      </c>
      <c r="C10" s="7" t="s">
        <v>0</v>
      </c>
      <c r="D10" s="7">
        <v>12</v>
      </c>
      <c r="E10" s="7">
        <f t="shared" ref="E10:E23" si="0">O10+Q10+S10+U10+W10+Y10</f>
        <v>0</v>
      </c>
      <c r="F10" s="13">
        <v>3</v>
      </c>
      <c r="G10" s="13">
        <f>1+2+3</f>
        <v>6</v>
      </c>
      <c r="H10" s="13">
        <f>1+3</f>
        <v>4</v>
      </c>
      <c r="I10" s="13" t="s">
        <v>43</v>
      </c>
      <c r="J10" s="24"/>
      <c r="K10" s="24"/>
      <c r="L10" s="22"/>
      <c r="M10" s="22">
        <v>0</v>
      </c>
      <c r="N10" s="22"/>
      <c r="O10" s="21"/>
      <c r="P10" s="23"/>
      <c r="Q10" s="23"/>
      <c r="R10" s="21"/>
      <c r="S10" s="21"/>
      <c r="T10" s="24"/>
      <c r="U10" s="21"/>
      <c r="V10" s="21"/>
      <c r="W10" s="21"/>
      <c r="X10" s="21" t="s">
        <v>32</v>
      </c>
      <c r="Y10" s="21"/>
      <c r="Z10" s="21"/>
      <c r="AA10" s="1">
        <v>1600</v>
      </c>
      <c r="AB10" s="21"/>
      <c r="AC10" s="7">
        <f t="shared" ref="AC10:AC31" si="1">H10*AB10</f>
        <v>0</v>
      </c>
      <c r="AE10" s="6"/>
    </row>
    <row r="11" spans="1:31" s="16" customFormat="1" ht="29.25" x14ac:dyDescent="0.25">
      <c r="A11" s="20" t="s">
        <v>108</v>
      </c>
      <c r="B11" s="25" t="s">
        <v>71</v>
      </c>
      <c r="C11" s="7" t="s">
        <v>0</v>
      </c>
      <c r="D11" s="7"/>
      <c r="E11" s="7"/>
      <c r="F11" s="7"/>
      <c r="G11" s="13">
        <f>1</f>
        <v>1</v>
      </c>
      <c r="H11" s="7">
        <v>1</v>
      </c>
      <c r="I11" s="7" t="s">
        <v>46</v>
      </c>
      <c r="J11" s="7"/>
      <c r="K11" s="7"/>
      <c r="L11" s="22"/>
      <c r="M11" s="22"/>
      <c r="N11" s="22"/>
      <c r="O11" s="21"/>
      <c r="P11" s="23"/>
      <c r="Q11" s="23"/>
      <c r="R11" s="21"/>
      <c r="S11" s="21"/>
      <c r="T11" s="24"/>
      <c r="U11" s="21"/>
      <c r="V11" s="21"/>
      <c r="W11" s="21"/>
      <c r="X11" s="21"/>
      <c r="Y11" s="21"/>
      <c r="Z11" s="26"/>
      <c r="AA11" s="18">
        <v>14600</v>
      </c>
      <c r="AB11" s="25"/>
      <c r="AC11" s="7">
        <f t="shared" si="1"/>
        <v>0</v>
      </c>
      <c r="AD11" s="3"/>
      <c r="AE11" s="6"/>
    </row>
    <row r="12" spans="1:31" s="16" customFormat="1" ht="29.25" x14ac:dyDescent="0.25">
      <c r="A12" s="20" t="s">
        <v>109</v>
      </c>
      <c r="B12" s="25" t="s">
        <v>72</v>
      </c>
      <c r="C12" s="7" t="s">
        <v>0</v>
      </c>
      <c r="D12" s="7"/>
      <c r="E12" s="7"/>
      <c r="F12" s="7"/>
      <c r="G12" s="13">
        <f>1+2</f>
        <v>3</v>
      </c>
      <c r="H12" s="7">
        <v>1</v>
      </c>
      <c r="I12" s="7" t="s">
        <v>47</v>
      </c>
      <c r="J12" s="7"/>
      <c r="K12" s="7"/>
      <c r="L12" s="22"/>
      <c r="M12" s="22"/>
      <c r="N12" s="22"/>
      <c r="O12" s="21"/>
      <c r="P12" s="23"/>
      <c r="Q12" s="23"/>
      <c r="R12" s="21"/>
      <c r="S12" s="21"/>
      <c r="T12" s="24"/>
      <c r="U12" s="21"/>
      <c r="V12" s="21"/>
      <c r="W12" s="21"/>
      <c r="X12" s="21"/>
      <c r="Y12" s="21"/>
      <c r="Z12" s="26"/>
      <c r="AA12" s="18">
        <v>3100</v>
      </c>
      <c r="AB12" s="25"/>
      <c r="AC12" s="7">
        <f t="shared" si="1"/>
        <v>0</v>
      </c>
      <c r="AD12" s="3"/>
      <c r="AE12" s="6"/>
    </row>
    <row r="13" spans="1:31" ht="57.75" x14ac:dyDescent="0.25">
      <c r="A13" s="20" t="s">
        <v>110</v>
      </c>
      <c r="B13" s="25" t="s">
        <v>73</v>
      </c>
      <c r="C13" s="7" t="s">
        <v>0</v>
      </c>
      <c r="D13" s="7">
        <v>48</v>
      </c>
      <c r="E13" s="7">
        <f t="shared" si="0"/>
        <v>0</v>
      </c>
      <c r="F13" s="7">
        <v>15</v>
      </c>
      <c r="G13" s="13">
        <f>5+2+2+1+3+2+2+1+1</f>
        <v>19</v>
      </c>
      <c r="H13" s="7">
        <f>3+2</f>
        <v>5</v>
      </c>
      <c r="I13" s="7" t="s">
        <v>40</v>
      </c>
      <c r="J13" s="7"/>
      <c r="K13" s="7"/>
      <c r="L13" s="22">
        <v>247</v>
      </c>
      <c r="M13" s="22">
        <f>D13*L13</f>
        <v>11856</v>
      </c>
      <c r="N13" s="22"/>
      <c r="O13" s="21"/>
      <c r="P13" s="23"/>
      <c r="Q13" s="23"/>
      <c r="R13" s="21"/>
      <c r="S13" s="21"/>
      <c r="T13" s="24"/>
      <c r="U13" s="21"/>
      <c r="V13" s="21"/>
      <c r="W13" s="21"/>
      <c r="X13" s="21"/>
      <c r="Y13" s="21"/>
      <c r="Z13" s="21" t="s">
        <v>19</v>
      </c>
      <c r="AA13" s="13">
        <v>1500</v>
      </c>
      <c r="AB13" s="24"/>
      <c r="AC13" s="7">
        <f t="shared" si="1"/>
        <v>0</v>
      </c>
      <c r="AE13" s="6"/>
    </row>
    <row r="14" spans="1:31" s="17" customFormat="1" ht="29.25" x14ac:dyDescent="0.25">
      <c r="A14" s="20" t="s">
        <v>111</v>
      </c>
      <c r="B14" s="25" t="s">
        <v>70</v>
      </c>
      <c r="C14" s="7" t="s">
        <v>0</v>
      </c>
      <c r="D14" s="7"/>
      <c r="E14" s="7"/>
      <c r="F14" s="13"/>
      <c r="G14" s="13">
        <f>2</f>
        <v>2</v>
      </c>
      <c r="H14" s="13"/>
      <c r="I14" s="13" t="s">
        <v>60</v>
      </c>
      <c r="J14" s="24"/>
      <c r="K14" s="24"/>
      <c r="L14" s="22"/>
      <c r="M14" s="22"/>
      <c r="N14" s="22"/>
      <c r="O14" s="21"/>
      <c r="P14" s="23"/>
      <c r="Q14" s="23"/>
      <c r="R14" s="21"/>
      <c r="S14" s="21"/>
      <c r="T14" s="24"/>
      <c r="U14" s="21"/>
      <c r="V14" s="21"/>
      <c r="W14" s="21"/>
      <c r="X14" s="21"/>
      <c r="Y14" s="21"/>
      <c r="Z14" s="21"/>
      <c r="AA14" s="1"/>
      <c r="AB14" s="24"/>
      <c r="AC14" s="7">
        <f t="shared" si="1"/>
        <v>0</v>
      </c>
      <c r="AD14" s="3"/>
      <c r="AE14" s="6"/>
    </row>
    <row r="15" spans="1:31" x14ac:dyDescent="0.25">
      <c r="A15" s="20" t="s">
        <v>112</v>
      </c>
      <c r="B15" s="41" t="s">
        <v>74</v>
      </c>
      <c r="C15" s="7" t="s">
        <v>0</v>
      </c>
      <c r="D15" s="7">
        <v>2</v>
      </c>
      <c r="E15" s="7">
        <f t="shared" si="0"/>
        <v>0</v>
      </c>
      <c r="F15" s="7">
        <v>0</v>
      </c>
      <c r="G15" s="13"/>
      <c r="H15" s="7">
        <v>1</v>
      </c>
      <c r="I15" s="7" t="s">
        <v>33</v>
      </c>
      <c r="J15" s="7"/>
      <c r="K15" s="7"/>
      <c r="L15" s="22">
        <v>0</v>
      </c>
      <c r="M15" s="22">
        <f t="shared" ref="M15:M23" si="2">D15*L15</f>
        <v>0</v>
      </c>
      <c r="N15" s="22"/>
      <c r="O15" s="21"/>
      <c r="P15" s="23"/>
      <c r="Q15" s="23"/>
      <c r="R15" s="21"/>
      <c r="S15" s="21"/>
      <c r="T15" s="24"/>
      <c r="U15" s="21"/>
      <c r="V15" s="21"/>
      <c r="W15" s="21"/>
      <c r="X15" s="21"/>
      <c r="Y15" s="21"/>
      <c r="Z15" s="21" t="s">
        <v>18</v>
      </c>
      <c r="AA15" s="7"/>
      <c r="AB15" s="21"/>
      <c r="AC15" s="7">
        <f t="shared" si="1"/>
        <v>0</v>
      </c>
      <c r="AE15" s="6"/>
    </row>
    <row r="16" spans="1:31" ht="29.25" x14ac:dyDescent="0.25">
      <c r="A16" s="20" t="s">
        <v>113</v>
      </c>
      <c r="B16" s="25" t="s">
        <v>75</v>
      </c>
      <c r="C16" s="7" t="s">
        <v>0</v>
      </c>
      <c r="D16" s="7">
        <v>1</v>
      </c>
      <c r="E16" s="7">
        <f t="shared" si="0"/>
        <v>1</v>
      </c>
      <c r="F16" s="7">
        <v>0</v>
      </c>
      <c r="G16" s="13">
        <f>2+3+3</f>
        <v>8</v>
      </c>
      <c r="H16" s="7"/>
      <c r="I16" s="7" t="s">
        <v>48</v>
      </c>
      <c r="J16" s="7" t="s">
        <v>3</v>
      </c>
      <c r="K16" s="7" t="s">
        <v>3</v>
      </c>
      <c r="L16" s="22">
        <v>147</v>
      </c>
      <c r="M16" s="22">
        <f t="shared" si="2"/>
        <v>147</v>
      </c>
      <c r="N16" s="22"/>
      <c r="O16" s="21">
        <v>1</v>
      </c>
      <c r="P16" s="23" t="s">
        <v>15</v>
      </c>
      <c r="Q16" s="23"/>
      <c r="R16" s="21"/>
      <c r="S16" s="21"/>
      <c r="T16" s="24"/>
      <c r="U16" s="21"/>
      <c r="V16" s="21"/>
      <c r="W16" s="21"/>
      <c r="X16" s="21"/>
      <c r="Y16" s="21"/>
      <c r="Z16" s="21"/>
      <c r="AA16" s="7">
        <v>1500</v>
      </c>
      <c r="AB16" s="21"/>
      <c r="AC16" s="7">
        <f t="shared" si="1"/>
        <v>0</v>
      </c>
      <c r="AE16" s="6"/>
    </row>
    <row r="17" spans="1:31" ht="29.25" x14ac:dyDescent="0.25">
      <c r="A17" s="20" t="s">
        <v>114</v>
      </c>
      <c r="B17" s="25" t="s">
        <v>76</v>
      </c>
      <c r="C17" s="7" t="s">
        <v>0</v>
      </c>
      <c r="D17" s="7">
        <v>46</v>
      </c>
      <c r="E17" s="7">
        <f t="shared" si="0"/>
        <v>4</v>
      </c>
      <c r="F17" s="7">
        <v>14</v>
      </c>
      <c r="G17" s="13">
        <f>2+1+1+2+1</f>
        <v>7</v>
      </c>
      <c r="H17" s="7">
        <f>5+1</f>
        <v>6</v>
      </c>
      <c r="I17" s="7" t="s">
        <v>44</v>
      </c>
      <c r="J17" s="7" t="s">
        <v>17</v>
      </c>
      <c r="K17" s="7" t="s">
        <v>27</v>
      </c>
      <c r="L17" s="22">
        <v>876</v>
      </c>
      <c r="M17" s="22">
        <f t="shared" si="2"/>
        <v>40296</v>
      </c>
      <c r="N17" s="22"/>
      <c r="O17" s="21">
        <v>4</v>
      </c>
      <c r="P17" s="23" t="s">
        <v>16</v>
      </c>
      <c r="Q17" s="23"/>
      <c r="R17" s="21"/>
      <c r="S17" s="21"/>
      <c r="T17" s="24"/>
      <c r="U17" s="21"/>
      <c r="V17" s="21"/>
      <c r="W17" s="21"/>
      <c r="X17" s="21"/>
      <c r="Y17" s="21"/>
      <c r="Z17" s="21"/>
      <c r="AA17" s="7">
        <v>2300</v>
      </c>
      <c r="AB17" s="21"/>
      <c r="AC17" s="7">
        <f t="shared" si="1"/>
        <v>0</v>
      </c>
      <c r="AE17" s="6"/>
    </row>
    <row r="18" spans="1:31" ht="29.25" x14ac:dyDescent="0.25">
      <c r="A18" s="20" t="s">
        <v>115</v>
      </c>
      <c r="B18" s="25" t="s">
        <v>77</v>
      </c>
      <c r="C18" s="7" t="s">
        <v>0</v>
      </c>
      <c r="D18" s="7">
        <v>5</v>
      </c>
      <c r="E18" s="7">
        <f t="shared" si="0"/>
        <v>2</v>
      </c>
      <c r="F18" s="7">
        <v>1</v>
      </c>
      <c r="G18" s="13"/>
      <c r="H18" s="7">
        <v>1</v>
      </c>
      <c r="I18" s="7" t="s">
        <v>51</v>
      </c>
      <c r="J18" s="7"/>
      <c r="K18" s="7" t="s">
        <v>25</v>
      </c>
      <c r="L18" s="22">
        <v>115</v>
      </c>
      <c r="M18" s="22">
        <f t="shared" si="2"/>
        <v>575</v>
      </c>
      <c r="N18" s="22"/>
      <c r="O18" s="21">
        <v>1</v>
      </c>
      <c r="P18" s="27" t="s">
        <v>22</v>
      </c>
      <c r="Q18" s="23"/>
      <c r="R18" s="21"/>
      <c r="S18" s="21"/>
      <c r="T18" s="24"/>
      <c r="U18" s="21"/>
      <c r="V18" s="21"/>
      <c r="W18" s="21"/>
      <c r="X18" s="21" t="s">
        <v>21</v>
      </c>
      <c r="Y18" s="21">
        <v>1</v>
      </c>
      <c r="Z18" s="21" t="s">
        <v>31</v>
      </c>
      <c r="AA18" s="7">
        <v>1500</v>
      </c>
      <c r="AB18" s="21"/>
      <c r="AC18" s="7">
        <f t="shared" si="1"/>
        <v>0</v>
      </c>
      <c r="AE18" s="5"/>
    </row>
    <row r="19" spans="1:31" ht="43.5" x14ac:dyDescent="0.25">
      <c r="A19" s="20" t="s">
        <v>116</v>
      </c>
      <c r="B19" s="25" t="s">
        <v>78</v>
      </c>
      <c r="C19" s="7" t="s">
        <v>0</v>
      </c>
      <c r="D19" s="7">
        <v>6</v>
      </c>
      <c r="E19" s="7">
        <f t="shared" si="0"/>
        <v>0</v>
      </c>
      <c r="F19" s="7">
        <v>1</v>
      </c>
      <c r="G19" s="13"/>
      <c r="H19" s="7">
        <v>1</v>
      </c>
      <c r="I19" s="7" t="s">
        <v>49</v>
      </c>
      <c r="J19" s="7"/>
      <c r="K19" s="7"/>
      <c r="L19" s="22">
        <v>180</v>
      </c>
      <c r="M19" s="22">
        <f t="shared" si="2"/>
        <v>1080</v>
      </c>
      <c r="N19" s="22"/>
      <c r="O19" s="21"/>
      <c r="P19" s="23"/>
      <c r="Q19" s="23"/>
      <c r="R19" s="21"/>
      <c r="S19" s="21"/>
      <c r="T19" s="24"/>
      <c r="U19" s="21"/>
      <c r="V19" s="21"/>
      <c r="W19" s="21"/>
      <c r="X19" s="21"/>
      <c r="Y19" s="21"/>
      <c r="Z19" s="21"/>
      <c r="AA19" s="7">
        <v>1500</v>
      </c>
      <c r="AB19" s="21"/>
      <c r="AC19" s="7">
        <f t="shared" si="1"/>
        <v>0</v>
      </c>
      <c r="AE19" s="6"/>
    </row>
    <row r="20" spans="1:31" ht="29.25" x14ac:dyDescent="0.25">
      <c r="A20" s="20" t="s">
        <v>117</v>
      </c>
      <c r="B20" s="25" t="s">
        <v>79</v>
      </c>
      <c r="C20" s="7" t="s">
        <v>0</v>
      </c>
      <c r="D20" s="7">
        <v>6</v>
      </c>
      <c r="E20" s="7">
        <f t="shared" si="0"/>
        <v>1</v>
      </c>
      <c r="F20" s="7">
        <v>1</v>
      </c>
      <c r="G20" s="13"/>
      <c r="H20" s="7">
        <v>1</v>
      </c>
      <c r="I20" s="7" t="s">
        <v>3</v>
      </c>
      <c r="J20" s="7" t="s">
        <v>4</v>
      </c>
      <c r="K20" s="7"/>
      <c r="L20" s="22">
        <v>575</v>
      </c>
      <c r="M20" s="22">
        <f t="shared" si="2"/>
        <v>3450</v>
      </c>
      <c r="N20" s="22"/>
      <c r="O20" s="21"/>
      <c r="P20" s="23"/>
      <c r="Q20" s="23"/>
      <c r="R20" s="21"/>
      <c r="S20" s="21">
        <v>1</v>
      </c>
      <c r="T20" s="24" t="s">
        <v>28</v>
      </c>
      <c r="U20" s="21"/>
      <c r="V20" s="21"/>
      <c r="W20" s="21"/>
      <c r="X20" s="21"/>
      <c r="Y20" s="21"/>
      <c r="Z20" s="21"/>
      <c r="AA20" s="7">
        <v>2500</v>
      </c>
      <c r="AB20" s="21"/>
      <c r="AC20" s="7">
        <f t="shared" si="1"/>
        <v>0</v>
      </c>
      <c r="AE20" s="6"/>
    </row>
    <row r="21" spans="1:31" ht="29.25" x14ac:dyDescent="0.25">
      <c r="A21" s="20" t="s">
        <v>118</v>
      </c>
      <c r="B21" s="25" t="s">
        <v>80</v>
      </c>
      <c r="C21" s="7" t="s">
        <v>0</v>
      </c>
      <c r="D21" s="7">
        <v>18</v>
      </c>
      <c r="E21" s="7">
        <f t="shared" si="0"/>
        <v>0</v>
      </c>
      <c r="F21" s="7">
        <v>2</v>
      </c>
      <c r="G21" s="13"/>
      <c r="H21" s="7">
        <v>1</v>
      </c>
      <c r="I21" s="7" t="s">
        <v>50</v>
      </c>
      <c r="J21" s="7"/>
      <c r="K21" s="7"/>
      <c r="L21" s="22">
        <v>89</v>
      </c>
      <c r="M21" s="22">
        <f t="shared" si="2"/>
        <v>1602</v>
      </c>
      <c r="N21" s="22"/>
      <c r="O21" s="21"/>
      <c r="P21" s="23"/>
      <c r="Q21" s="23"/>
      <c r="R21" s="21" t="s">
        <v>14</v>
      </c>
      <c r="S21" s="21"/>
      <c r="T21" s="24"/>
      <c r="U21" s="21"/>
      <c r="V21" s="21"/>
      <c r="W21" s="21"/>
      <c r="X21" s="21"/>
      <c r="Y21" s="21"/>
      <c r="Z21" s="21"/>
      <c r="AA21" s="7">
        <v>2000</v>
      </c>
      <c r="AB21" s="21"/>
      <c r="AC21" s="7">
        <f t="shared" si="1"/>
        <v>0</v>
      </c>
      <c r="AE21" s="5"/>
    </row>
    <row r="22" spans="1:31" ht="29.25" x14ac:dyDescent="0.25">
      <c r="A22" s="20" t="s">
        <v>119</v>
      </c>
      <c r="B22" s="25" t="s">
        <v>81</v>
      </c>
      <c r="C22" s="7" t="s">
        <v>0</v>
      </c>
      <c r="D22" s="7">
        <v>11</v>
      </c>
      <c r="E22" s="7">
        <f t="shared" si="0"/>
        <v>0</v>
      </c>
      <c r="F22" s="7">
        <v>0</v>
      </c>
      <c r="G22" s="13">
        <f>1</f>
        <v>1</v>
      </c>
      <c r="H22" s="7">
        <v>1</v>
      </c>
      <c r="I22" s="7" t="s">
        <v>52</v>
      </c>
      <c r="J22" s="7"/>
      <c r="K22" s="7"/>
      <c r="L22" s="22">
        <v>37</v>
      </c>
      <c r="M22" s="22">
        <f t="shared" si="2"/>
        <v>407</v>
      </c>
      <c r="N22" s="22"/>
      <c r="O22" s="21"/>
      <c r="P22" s="23"/>
      <c r="Q22" s="23"/>
      <c r="R22" s="21"/>
      <c r="S22" s="21"/>
      <c r="T22" s="24"/>
      <c r="U22" s="21"/>
      <c r="V22" s="21"/>
      <c r="W22" s="21"/>
      <c r="X22" s="21"/>
      <c r="Y22" s="21"/>
      <c r="Z22" s="21" t="s">
        <v>20</v>
      </c>
      <c r="AA22" s="7">
        <v>1500</v>
      </c>
      <c r="AB22" s="21"/>
      <c r="AC22" s="7">
        <f t="shared" si="1"/>
        <v>0</v>
      </c>
      <c r="AE22" s="5"/>
    </row>
    <row r="23" spans="1:31" ht="29.25" x14ac:dyDescent="0.25">
      <c r="A23" s="20" t="s">
        <v>120</v>
      </c>
      <c r="B23" s="25" t="s">
        <v>82</v>
      </c>
      <c r="C23" s="7" t="s">
        <v>0</v>
      </c>
      <c r="D23" s="7">
        <v>10</v>
      </c>
      <c r="E23" s="7">
        <f t="shared" si="0"/>
        <v>2</v>
      </c>
      <c r="F23" s="7">
        <v>1</v>
      </c>
      <c r="G23" s="13"/>
      <c r="H23" s="7">
        <v>1</v>
      </c>
      <c r="I23" s="7" t="s">
        <v>34</v>
      </c>
      <c r="J23" s="7"/>
      <c r="K23" s="7"/>
      <c r="L23" s="22">
        <v>126</v>
      </c>
      <c r="M23" s="22">
        <f t="shared" si="2"/>
        <v>1260</v>
      </c>
      <c r="N23" s="22"/>
      <c r="O23" s="21"/>
      <c r="P23" s="23"/>
      <c r="Q23" s="23"/>
      <c r="R23" s="21"/>
      <c r="S23" s="21"/>
      <c r="T23" s="24"/>
      <c r="U23" s="21">
        <v>2</v>
      </c>
      <c r="V23" s="21"/>
      <c r="W23" s="21"/>
      <c r="X23" s="21"/>
      <c r="Y23" s="21"/>
      <c r="Z23" s="21"/>
      <c r="AA23" s="7">
        <v>6000</v>
      </c>
      <c r="AB23" s="20"/>
      <c r="AC23" s="7">
        <f t="shared" si="1"/>
        <v>0</v>
      </c>
      <c r="AE23" s="6"/>
    </row>
    <row r="24" spans="1:31" ht="29.25" x14ac:dyDescent="0.25">
      <c r="A24" s="20" t="s">
        <v>121</v>
      </c>
      <c r="B24" s="25" t="s">
        <v>83</v>
      </c>
      <c r="C24" s="7" t="s">
        <v>0</v>
      </c>
      <c r="D24" s="7">
        <v>0</v>
      </c>
      <c r="E24" s="7">
        <v>0</v>
      </c>
      <c r="F24" s="7">
        <v>0</v>
      </c>
      <c r="G24" s="13"/>
      <c r="H24" s="7">
        <v>1</v>
      </c>
      <c r="I24" s="18" t="s">
        <v>53</v>
      </c>
      <c r="J24" s="21" t="s">
        <v>7</v>
      </c>
      <c r="K24" s="21"/>
      <c r="L24" s="22"/>
      <c r="M24" s="22">
        <v>200</v>
      </c>
      <c r="N24" s="22"/>
      <c r="O24" s="21"/>
      <c r="P24" s="21"/>
      <c r="Q24" s="21"/>
      <c r="R24" s="21"/>
      <c r="S24" s="21"/>
      <c r="T24" s="21"/>
      <c r="U24" s="21">
        <v>1</v>
      </c>
      <c r="V24" s="21" t="s">
        <v>13</v>
      </c>
      <c r="W24" s="21"/>
      <c r="X24" s="21"/>
      <c r="Y24" s="21"/>
      <c r="Z24" s="21"/>
      <c r="AA24" s="7">
        <v>2500</v>
      </c>
      <c r="AB24" s="20"/>
      <c r="AC24" s="7">
        <f t="shared" si="1"/>
        <v>0</v>
      </c>
      <c r="AE24" s="6"/>
    </row>
    <row r="25" spans="1:31" s="19" customFormat="1" ht="29.25" x14ac:dyDescent="0.25">
      <c r="A25" s="20" t="s">
        <v>122</v>
      </c>
      <c r="B25" s="29" t="s">
        <v>84</v>
      </c>
      <c r="C25" s="7" t="s">
        <v>0</v>
      </c>
      <c r="D25" s="7"/>
      <c r="E25" s="7"/>
      <c r="F25" s="7"/>
      <c r="G25" s="13"/>
      <c r="H25" s="7">
        <v>1</v>
      </c>
      <c r="I25" s="18" t="s">
        <v>42</v>
      </c>
      <c r="J25" s="21"/>
      <c r="K25" s="21"/>
      <c r="L25" s="22"/>
      <c r="M25" s="22"/>
      <c r="N25" s="22"/>
      <c r="O25" s="21"/>
      <c r="P25" s="21"/>
      <c r="Q25" s="21"/>
      <c r="R25" s="21"/>
      <c r="S25" s="21"/>
      <c r="T25" s="21"/>
      <c r="U25" s="21"/>
      <c r="V25" s="21"/>
      <c r="W25" s="21"/>
      <c r="X25" s="21"/>
      <c r="Y25" s="21"/>
      <c r="Z25" s="21"/>
      <c r="AA25" s="7">
        <v>3500</v>
      </c>
      <c r="AB25" s="20"/>
      <c r="AC25" s="7">
        <f t="shared" si="1"/>
        <v>0</v>
      </c>
      <c r="AD25" s="10"/>
      <c r="AE25" s="6"/>
    </row>
    <row r="26" spans="1:31" ht="86.25" x14ac:dyDescent="0.25">
      <c r="A26" s="20" t="s">
        <v>123</v>
      </c>
      <c r="B26" s="29" t="s">
        <v>85</v>
      </c>
      <c r="C26" s="7" t="s">
        <v>0</v>
      </c>
      <c r="D26" s="21"/>
      <c r="E26" s="7">
        <f>O26+Q26+S26+U26+W26+Y26</f>
        <v>0</v>
      </c>
      <c r="F26" s="7">
        <v>1</v>
      </c>
      <c r="G26" s="13">
        <f>1+1+13+2</f>
        <v>17</v>
      </c>
      <c r="H26" s="7">
        <f>1+2+1</f>
        <v>4</v>
      </c>
      <c r="I26" s="7" t="s">
        <v>45</v>
      </c>
      <c r="J26" s="21"/>
      <c r="K26" s="21"/>
      <c r="L26" s="22"/>
      <c r="M26" s="22">
        <v>200</v>
      </c>
      <c r="N26" s="22"/>
      <c r="O26" s="21"/>
      <c r="P26" s="21"/>
      <c r="Q26" s="21"/>
      <c r="R26" s="21" t="s">
        <v>30</v>
      </c>
      <c r="S26" s="21"/>
      <c r="T26" s="21"/>
      <c r="U26" s="21"/>
      <c r="V26" s="21"/>
      <c r="W26" s="21"/>
      <c r="X26" s="21"/>
      <c r="Y26" s="21"/>
      <c r="Z26" s="21"/>
      <c r="AA26" s="7">
        <v>1600</v>
      </c>
      <c r="AB26" s="20"/>
      <c r="AC26" s="7">
        <f t="shared" si="1"/>
        <v>0</v>
      </c>
      <c r="AE26" s="6"/>
    </row>
    <row r="27" spans="1:31" hidden="1" x14ac:dyDescent="0.25">
      <c r="A27" s="20" t="s">
        <v>124</v>
      </c>
      <c r="B27" s="30" t="s">
        <v>12</v>
      </c>
      <c r="C27" s="7" t="s">
        <v>0</v>
      </c>
      <c r="D27" s="31"/>
      <c r="E27" s="32"/>
      <c r="F27" s="32"/>
      <c r="G27" s="13"/>
      <c r="H27" s="32"/>
      <c r="I27" s="33"/>
      <c r="J27" s="31"/>
      <c r="K27" s="31"/>
      <c r="L27" s="34"/>
      <c r="M27" s="34">
        <f>D27*L27</f>
        <v>0</v>
      </c>
      <c r="N27" s="34"/>
      <c r="O27" s="31"/>
      <c r="P27" s="31"/>
      <c r="Q27" s="31"/>
      <c r="R27" s="31"/>
      <c r="S27" s="31"/>
      <c r="T27" s="31"/>
      <c r="U27" s="31"/>
      <c r="V27" s="31"/>
      <c r="W27" s="31"/>
      <c r="X27" s="31"/>
      <c r="Y27" s="31" t="s">
        <v>23</v>
      </c>
      <c r="Z27" s="31"/>
      <c r="AA27" s="5"/>
      <c r="AB27" s="46"/>
      <c r="AC27" s="7">
        <f t="shared" si="1"/>
        <v>0</v>
      </c>
    </row>
    <row r="28" spans="1:31" s="17" customFormat="1" ht="29.25" x14ac:dyDescent="0.25">
      <c r="A28" s="20" t="s">
        <v>125</v>
      </c>
      <c r="B28" s="25" t="s">
        <v>86</v>
      </c>
      <c r="C28" s="7" t="s">
        <v>0</v>
      </c>
      <c r="D28" s="31"/>
      <c r="E28" s="32"/>
      <c r="F28" s="32"/>
      <c r="G28" s="13"/>
      <c r="H28" s="32">
        <v>1</v>
      </c>
      <c r="I28" s="7" t="s">
        <v>54</v>
      </c>
      <c r="J28" s="31"/>
      <c r="K28" s="31"/>
      <c r="L28" s="34"/>
      <c r="M28" s="34"/>
      <c r="N28" s="34"/>
      <c r="O28" s="31"/>
      <c r="P28" s="31"/>
      <c r="Q28" s="31"/>
      <c r="R28" s="31"/>
      <c r="S28" s="31"/>
      <c r="T28" s="31"/>
      <c r="U28" s="31"/>
      <c r="V28" s="31"/>
      <c r="W28" s="31"/>
      <c r="X28" s="31"/>
      <c r="Y28" s="31"/>
      <c r="Z28" s="31"/>
      <c r="AA28" s="1">
        <v>1600</v>
      </c>
      <c r="AB28" s="20"/>
      <c r="AC28" s="7">
        <f t="shared" si="1"/>
        <v>0</v>
      </c>
      <c r="AD28" s="3"/>
      <c r="AE28" s="3"/>
    </row>
    <row r="29" spans="1:31" s="17" customFormat="1" ht="29.25" x14ac:dyDescent="0.25">
      <c r="A29" s="20" t="s">
        <v>126</v>
      </c>
      <c r="B29" s="25" t="s">
        <v>87</v>
      </c>
      <c r="C29" s="7" t="s">
        <v>0</v>
      </c>
      <c r="D29" s="31"/>
      <c r="E29" s="32"/>
      <c r="F29" s="32"/>
      <c r="G29" s="13">
        <f>5</f>
        <v>5</v>
      </c>
      <c r="H29" s="32"/>
      <c r="I29" s="7" t="s">
        <v>55</v>
      </c>
      <c r="J29" s="31"/>
      <c r="K29" s="31"/>
      <c r="L29" s="34"/>
      <c r="M29" s="34"/>
      <c r="N29" s="34"/>
      <c r="O29" s="31"/>
      <c r="P29" s="31"/>
      <c r="Q29" s="31"/>
      <c r="R29" s="31"/>
      <c r="S29" s="31"/>
      <c r="T29" s="31"/>
      <c r="U29" s="31"/>
      <c r="V29" s="31"/>
      <c r="W29" s="31"/>
      <c r="X29" s="31"/>
      <c r="Y29" s="31"/>
      <c r="Z29" s="31"/>
      <c r="AA29" s="1">
        <v>1500</v>
      </c>
      <c r="AB29" s="20"/>
      <c r="AC29" s="7">
        <f t="shared" si="1"/>
        <v>0</v>
      </c>
      <c r="AD29" s="3"/>
      <c r="AE29" s="3"/>
    </row>
    <row r="30" spans="1:31" s="17" customFormat="1" ht="29.25" x14ac:dyDescent="0.25">
      <c r="A30" s="20" t="s">
        <v>127</v>
      </c>
      <c r="B30" s="25" t="s">
        <v>88</v>
      </c>
      <c r="C30" s="7" t="s">
        <v>0</v>
      </c>
      <c r="D30" s="31"/>
      <c r="E30" s="32"/>
      <c r="F30" s="32"/>
      <c r="G30" s="13">
        <f>2</f>
        <v>2</v>
      </c>
      <c r="H30" s="32"/>
      <c r="I30" s="12" t="s">
        <v>57</v>
      </c>
      <c r="J30" s="31"/>
      <c r="K30" s="31"/>
      <c r="L30" s="34"/>
      <c r="M30" s="34"/>
      <c r="N30" s="34"/>
      <c r="O30" s="31"/>
      <c r="P30" s="31"/>
      <c r="Q30" s="31"/>
      <c r="R30" s="31"/>
      <c r="S30" s="31"/>
      <c r="T30" s="31"/>
      <c r="U30" s="31"/>
      <c r="V30" s="31"/>
      <c r="W30" s="31"/>
      <c r="X30" s="31"/>
      <c r="Y30" s="31"/>
      <c r="Z30" s="31"/>
      <c r="AA30" s="1">
        <v>5500</v>
      </c>
      <c r="AB30" s="20"/>
      <c r="AC30" s="7">
        <f t="shared" si="1"/>
        <v>0</v>
      </c>
      <c r="AD30" s="3"/>
      <c r="AE30" s="3"/>
    </row>
    <row r="31" spans="1:31" s="17" customFormat="1" ht="72" x14ac:dyDescent="0.25">
      <c r="A31" s="20" t="s">
        <v>128</v>
      </c>
      <c r="B31" s="29" t="s">
        <v>89</v>
      </c>
      <c r="C31" s="7" t="s">
        <v>0</v>
      </c>
      <c r="D31" s="31"/>
      <c r="E31" s="32"/>
      <c r="F31" s="32"/>
      <c r="G31" s="13">
        <v>2</v>
      </c>
      <c r="H31" s="32"/>
      <c r="I31" s="12" t="s">
        <v>58</v>
      </c>
      <c r="J31" s="31"/>
      <c r="K31" s="31"/>
      <c r="L31" s="34"/>
      <c r="M31" s="34"/>
      <c r="N31" s="34"/>
      <c r="O31" s="31"/>
      <c r="P31" s="31"/>
      <c r="Q31" s="31"/>
      <c r="R31" s="31"/>
      <c r="S31" s="31"/>
      <c r="T31" s="31"/>
      <c r="U31" s="31"/>
      <c r="V31" s="31"/>
      <c r="W31" s="31"/>
      <c r="X31" s="31"/>
      <c r="Y31" s="31"/>
      <c r="Z31" s="31"/>
      <c r="AA31" s="1">
        <v>4300</v>
      </c>
      <c r="AB31" s="20"/>
      <c r="AC31" s="7">
        <f t="shared" si="1"/>
        <v>0</v>
      </c>
      <c r="AD31" s="3"/>
      <c r="AE31" s="3"/>
    </row>
    <row r="32" spans="1:31" x14ac:dyDescent="0.25">
      <c r="A32" s="54" t="s">
        <v>129</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6"/>
      <c r="AC32" s="7">
        <f>SUM(AC10:AC31)</f>
        <v>0</v>
      </c>
      <c r="AD32" s="10"/>
    </row>
    <row r="33" spans="1:32" x14ac:dyDescent="0.25">
      <c r="A33" s="54" t="s">
        <v>130</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6"/>
      <c r="AC33" s="1">
        <f>AC32*0.25</f>
        <v>0</v>
      </c>
      <c r="AD33" s="10"/>
      <c r="AE33" s="15"/>
    </row>
    <row r="34" spans="1:32" s="40" customFormat="1" x14ac:dyDescent="0.25">
      <c r="A34" s="54" t="s">
        <v>131</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6"/>
      <c r="AC34" s="1">
        <f>AC32+AC33</f>
        <v>0</v>
      </c>
      <c r="AD34" s="10"/>
    </row>
    <row r="35" spans="1:32" s="40" customFormat="1" x14ac:dyDescent="0.25">
      <c r="A35" s="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8"/>
      <c r="AB35" s="8"/>
      <c r="AC35" s="8"/>
      <c r="AD35" s="10"/>
    </row>
    <row r="36" spans="1:32" x14ac:dyDescent="0.25">
      <c r="A36" s="35"/>
      <c r="B36" s="36"/>
      <c r="C36" s="36"/>
      <c r="D36" s="36"/>
      <c r="E36" s="36"/>
      <c r="F36" s="36"/>
      <c r="G36" s="36"/>
      <c r="H36" s="36"/>
      <c r="I36" s="37"/>
      <c r="J36" s="35"/>
      <c r="K36" s="35"/>
      <c r="L36" s="35"/>
      <c r="M36" s="35"/>
      <c r="N36" s="35"/>
      <c r="O36" s="35"/>
      <c r="P36" s="35"/>
      <c r="Q36" s="35"/>
      <c r="R36" s="35"/>
      <c r="S36" s="35"/>
      <c r="T36" s="35"/>
      <c r="U36" s="35"/>
      <c r="V36" s="35"/>
      <c r="W36" s="35"/>
      <c r="X36" s="35"/>
      <c r="Y36" s="35"/>
      <c r="Z36" s="35"/>
      <c r="AC36" s="15"/>
      <c r="AD36" s="15"/>
      <c r="AE36" s="15"/>
    </row>
    <row r="37" spans="1:32" x14ac:dyDescent="0.25">
      <c r="A37" s="53" t="s">
        <v>69</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15"/>
      <c r="AE37" s="15"/>
    </row>
    <row r="38" spans="1:32" x14ac:dyDescent="0.25">
      <c r="A38" s="35"/>
      <c r="B38" s="35"/>
      <c r="C38" s="35"/>
      <c r="D38" s="35"/>
      <c r="E38" s="35"/>
      <c r="F38" s="35"/>
      <c r="G38" s="35"/>
      <c r="H38" s="35"/>
      <c r="I38" s="38"/>
      <c r="J38" s="35"/>
      <c r="K38" s="35"/>
      <c r="L38" s="35"/>
      <c r="M38" s="35"/>
      <c r="N38" s="35"/>
      <c r="O38" s="35"/>
      <c r="P38" s="35"/>
      <c r="Q38" s="35"/>
      <c r="R38" s="35"/>
      <c r="S38" s="35"/>
      <c r="T38" s="35"/>
      <c r="U38" s="35"/>
      <c r="V38" s="35"/>
      <c r="W38" s="35"/>
      <c r="X38" s="35"/>
      <c r="Y38" s="35"/>
      <c r="Z38" s="35"/>
    </row>
    <row r="39" spans="1:32" ht="60" x14ac:dyDescent="0.25">
      <c r="A39" s="49" t="s">
        <v>106</v>
      </c>
      <c r="B39" s="49" t="s">
        <v>41</v>
      </c>
      <c r="C39" s="43" t="s">
        <v>1</v>
      </c>
      <c r="D39" s="43" t="s">
        <v>2</v>
      </c>
      <c r="E39" s="43" t="s">
        <v>29</v>
      </c>
      <c r="F39" s="43" t="s">
        <v>39</v>
      </c>
      <c r="G39" s="43" t="s">
        <v>67</v>
      </c>
      <c r="H39" s="43" t="s">
        <v>68</v>
      </c>
      <c r="I39" s="43" t="s">
        <v>102</v>
      </c>
      <c r="J39" s="49"/>
      <c r="K39" s="49" t="s">
        <v>26</v>
      </c>
      <c r="L39" s="49"/>
      <c r="M39" s="49" t="s">
        <v>24</v>
      </c>
      <c r="N39" s="49"/>
      <c r="O39" s="49" t="s">
        <v>5</v>
      </c>
      <c r="P39" s="50"/>
      <c r="Q39" s="43" t="s">
        <v>6</v>
      </c>
      <c r="R39" s="43"/>
      <c r="S39" s="49" t="s">
        <v>8</v>
      </c>
      <c r="T39" s="49"/>
      <c r="U39" s="43" t="s">
        <v>9</v>
      </c>
      <c r="V39" s="43"/>
      <c r="W39" s="43" t="s">
        <v>10</v>
      </c>
      <c r="X39" s="49"/>
      <c r="Y39" s="43" t="s">
        <v>11</v>
      </c>
      <c r="Z39" s="43"/>
      <c r="AA39" s="43" t="s">
        <v>103</v>
      </c>
      <c r="AB39" s="43" t="s">
        <v>96</v>
      </c>
      <c r="AC39" s="43" t="s">
        <v>104</v>
      </c>
      <c r="AD39" s="15"/>
      <c r="AE39" s="15"/>
    </row>
    <row r="40" spans="1:32" x14ac:dyDescent="0.25">
      <c r="A40" s="20" t="s">
        <v>107</v>
      </c>
      <c r="B40" s="28" t="s">
        <v>90</v>
      </c>
      <c r="C40" s="39" t="s">
        <v>0</v>
      </c>
      <c r="D40" s="39"/>
      <c r="E40" s="39"/>
      <c r="F40" s="39"/>
      <c r="G40" s="13"/>
      <c r="H40" s="39">
        <v>1</v>
      </c>
      <c r="I40" s="7" t="s">
        <v>34</v>
      </c>
      <c r="J40" s="36"/>
      <c r="K40" s="36"/>
      <c r="L40" s="36"/>
      <c r="M40" s="36"/>
      <c r="N40" s="36"/>
      <c r="O40" s="36"/>
      <c r="P40" s="36"/>
      <c r="Q40" s="36"/>
      <c r="R40" s="36"/>
      <c r="S40" s="36"/>
      <c r="T40" s="36"/>
      <c r="U40" s="36"/>
      <c r="V40" s="36"/>
      <c r="W40" s="36"/>
      <c r="X40" s="36"/>
      <c r="Y40" s="36"/>
      <c r="Z40" s="36"/>
      <c r="AA40" s="7">
        <v>6000</v>
      </c>
      <c r="AB40" s="21"/>
      <c r="AC40" s="39">
        <f t="shared" ref="AC40:AC45" si="3">H40*AB40</f>
        <v>0</v>
      </c>
      <c r="AD40" s="15"/>
      <c r="AE40" s="15"/>
    </row>
    <row r="41" spans="1:32" s="8" customFormat="1" x14ac:dyDescent="0.25">
      <c r="A41" s="20" t="s">
        <v>108</v>
      </c>
      <c r="B41" s="24" t="s">
        <v>91</v>
      </c>
      <c r="C41" s="39" t="s">
        <v>0</v>
      </c>
      <c r="D41" s="7"/>
      <c r="E41" s="7"/>
      <c r="F41" s="7"/>
      <c r="G41" s="13">
        <f>1+2+1</f>
        <v>4</v>
      </c>
      <c r="H41" s="7">
        <v>2</v>
      </c>
      <c r="I41" s="7" t="s">
        <v>46</v>
      </c>
      <c r="J41" s="36"/>
      <c r="K41" s="36"/>
      <c r="L41" s="36"/>
      <c r="M41" s="36"/>
      <c r="N41" s="36"/>
      <c r="O41" s="36"/>
      <c r="P41" s="36"/>
      <c r="Q41" s="36"/>
      <c r="R41" s="36"/>
      <c r="S41" s="36"/>
      <c r="T41" s="36"/>
      <c r="U41" s="36"/>
      <c r="V41" s="36"/>
      <c r="W41" s="36"/>
      <c r="X41" s="36"/>
      <c r="Y41" s="36"/>
      <c r="Z41" s="36"/>
      <c r="AA41" s="7">
        <v>14600</v>
      </c>
      <c r="AB41" s="21"/>
      <c r="AC41" s="39">
        <f t="shared" si="3"/>
        <v>0</v>
      </c>
      <c r="AD41" s="17"/>
    </row>
    <row r="42" spans="1:32" s="17" customFormat="1" ht="29.25" x14ac:dyDescent="0.25">
      <c r="A42" s="20" t="s">
        <v>109</v>
      </c>
      <c r="B42" s="28" t="s">
        <v>92</v>
      </c>
      <c r="C42" s="39" t="s">
        <v>0</v>
      </c>
      <c r="D42" s="31"/>
      <c r="E42" s="32"/>
      <c r="F42" s="32"/>
      <c r="G42" s="13">
        <f>1+2+2</f>
        <v>5</v>
      </c>
      <c r="H42" s="32">
        <v>1</v>
      </c>
      <c r="I42" s="12" t="s">
        <v>56</v>
      </c>
      <c r="J42" s="31"/>
      <c r="K42" s="31"/>
      <c r="L42" s="34"/>
      <c r="M42" s="34"/>
      <c r="N42" s="34"/>
      <c r="O42" s="31"/>
      <c r="P42" s="31"/>
      <c r="Q42" s="31"/>
      <c r="R42" s="31"/>
      <c r="S42" s="31"/>
      <c r="T42" s="31"/>
      <c r="U42" s="31"/>
      <c r="V42" s="31"/>
      <c r="W42" s="31"/>
      <c r="X42" s="31"/>
      <c r="Y42" s="31"/>
      <c r="Z42" s="31"/>
      <c r="AA42" s="7">
        <v>3000</v>
      </c>
      <c r="AB42" s="20"/>
      <c r="AC42" s="39">
        <f t="shared" si="3"/>
        <v>0</v>
      </c>
      <c r="AF42" s="3"/>
    </row>
    <row r="43" spans="1:32" ht="29.25" x14ac:dyDescent="0.25">
      <c r="A43" s="20" t="s">
        <v>110</v>
      </c>
      <c r="B43" s="25" t="s">
        <v>93</v>
      </c>
      <c r="C43" s="7" t="s">
        <v>0</v>
      </c>
      <c r="D43" s="7">
        <v>4</v>
      </c>
      <c r="E43" s="7">
        <f>O43+Q43+S43+U43+W43+Y43</f>
        <v>0</v>
      </c>
      <c r="F43" s="7">
        <v>1</v>
      </c>
      <c r="G43" s="13">
        <f>1</f>
        <v>1</v>
      </c>
      <c r="H43" s="7">
        <v>1</v>
      </c>
      <c r="I43" s="12" t="s">
        <v>132</v>
      </c>
      <c r="J43" s="36"/>
      <c r="K43" s="36"/>
      <c r="L43" s="36"/>
      <c r="M43" s="36"/>
      <c r="N43" s="36"/>
      <c r="O43" s="36"/>
      <c r="P43" s="36"/>
      <c r="Q43" s="36"/>
      <c r="R43" s="36"/>
      <c r="S43" s="36"/>
      <c r="T43" s="36"/>
      <c r="U43" s="36"/>
      <c r="V43" s="36"/>
      <c r="W43" s="36"/>
      <c r="X43" s="36"/>
      <c r="Y43" s="36"/>
      <c r="Z43" s="36"/>
      <c r="AA43" s="7">
        <v>2200</v>
      </c>
      <c r="AB43" s="20"/>
      <c r="AC43" s="39">
        <f t="shared" si="3"/>
        <v>0</v>
      </c>
      <c r="AD43" s="17"/>
      <c r="AE43" s="15"/>
    </row>
    <row r="44" spans="1:32" ht="29.25" x14ac:dyDescent="0.25">
      <c r="A44" s="20" t="s">
        <v>111</v>
      </c>
      <c r="B44" s="29" t="s">
        <v>94</v>
      </c>
      <c r="C44" s="7" t="s">
        <v>0</v>
      </c>
      <c r="D44" s="7"/>
      <c r="E44" s="7"/>
      <c r="F44" s="7"/>
      <c r="G44" s="13">
        <v>1</v>
      </c>
      <c r="H44" s="7">
        <v>1</v>
      </c>
      <c r="I44" s="7" t="s">
        <v>4</v>
      </c>
      <c r="J44" s="36"/>
      <c r="K44" s="36"/>
      <c r="L44" s="36"/>
      <c r="M44" s="36"/>
      <c r="N44" s="36"/>
      <c r="O44" s="36"/>
      <c r="P44" s="36"/>
      <c r="Q44" s="36"/>
      <c r="R44" s="36"/>
      <c r="S44" s="36"/>
      <c r="T44" s="36"/>
      <c r="U44" s="36"/>
      <c r="V44" s="36"/>
      <c r="W44" s="36"/>
      <c r="X44" s="36"/>
      <c r="Y44" s="36"/>
      <c r="Z44" s="36"/>
      <c r="AA44" s="7">
        <v>1600</v>
      </c>
      <c r="AB44" s="20"/>
      <c r="AC44" s="39">
        <f t="shared" si="3"/>
        <v>0</v>
      </c>
      <c r="AD44" s="17"/>
      <c r="AE44" s="15"/>
    </row>
    <row r="45" spans="1:32" ht="43.5" x14ac:dyDescent="0.25">
      <c r="A45" s="20" t="s">
        <v>112</v>
      </c>
      <c r="B45" s="29" t="s">
        <v>95</v>
      </c>
      <c r="C45" s="7" t="s">
        <v>0</v>
      </c>
      <c r="D45" s="7"/>
      <c r="E45" s="7"/>
      <c r="F45" s="7"/>
      <c r="G45" s="13"/>
      <c r="H45" s="7">
        <v>3</v>
      </c>
      <c r="I45" s="12" t="s">
        <v>59</v>
      </c>
      <c r="J45" s="36"/>
      <c r="K45" s="36"/>
      <c r="L45" s="36"/>
      <c r="M45" s="36"/>
      <c r="N45" s="36"/>
      <c r="O45" s="36"/>
      <c r="P45" s="36"/>
      <c r="Q45" s="36"/>
      <c r="R45" s="36"/>
      <c r="S45" s="36"/>
      <c r="T45" s="36"/>
      <c r="U45" s="36"/>
      <c r="V45" s="36"/>
      <c r="W45" s="36"/>
      <c r="X45" s="36"/>
      <c r="Y45" s="36"/>
      <c r="Z45" s="36"/>
      <c r="AA45" s="7">
        <v>1800</v>
      </c>
      <c r="AB45" s="20"/>
      <c r="AC45" s="39">
        <f t="shared" si="3"/>
        <v>0</v>
      </c>
      <c r="AD45" s="17"/>
      <c r="AE45" s="15"/>
    </row>
    <row r="46" spans="1:32" s="40" customFormat="1" x14ac:dyDescent="0.25">
      <c r="A46" s="54" t="s">
        <v>129</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6"/>
      <c r="AC46" s="11">
        <f>SUM(AC40:AC45)</f>
        <v>0</v>
      </c>
    </row>
    <row r="47" spans="1:32" s="40" customFormat="1" x14ac:dyDescent="0.25">
      <c r="A47" s="54" t="s">
        <v>130</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6"/>
      <c r="AC47" s="11">
        <f>AC46*0.25</f>
        <v>0</v>
      </c>
    </row>
    <row r="48" spans="1:32" x14ac:dyDescent="0.25">
      <c r="A48" s="54" t="s">
        <v>131</v>
      </c>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6"/>
      <c r="AC48" s="2">
        <f>AC46+AC47</f>
        <v>0</v>
      </c>
      <c r="AD48" s="15"/>
      <c r="AE48" s="15"/>
    </row>
    <row r="50" spans="2:31" s="47" customFormat="1" x14ac:dyDescent="0.25">
      <c r="I50" s="4"/>
      <c r="AA50" s="48"/>
      <c r="AB50" s="9"/>
      <c r="AC50" s="3"/>
      <c r="AD50" s="3"/>
      <c r="AE50" s="3"/>
    </row>
    <row r="52" spans="2:31" ht="20.25" customHeight="1" x14ac:dyDescent="0.25">
      <c r="B52" s="58" t="s">
        <v>101</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row>
    <row r="56" spans="2:31" x14ac:dyDescent="0.25">
      <c r="I56" s="45" t="s">
        <v>98</v>
      </c>
      <c r="AA56" s="51" t="s">
        <v>99</v>
      </c>
      <c r="AB56" s="51"/>
      <c r="AC56" s="51"/>
    </row>
    <row r="57" spans="2:31" x14ac:dyDescent="0.25">
      <c r="AA57" s="51" t="s">
        <v>100</v>
      </c>
      <c r="AB57" s="51"/>
      <c r="AC57" s="51"/>
    </row>
  </sheetData>
  <mergeCells count="14">
    <mergeCell ref="A1:B1"/>
    <mergeCell ref="A2:B2"/>
    <mergeCell ref="A3:B3"/>
    <mergeCell ref="B52:AC52"/>
    <mergeCell ref="AA56:AC56"/>
    <mergeCell ref="AA57:AC57"/>
    <mergeCell ref="A7:AC7"/>
    <mergeCell ref="A37:AC37"/>
    <mergeCell ref="A33:AB33"/>
    <mergeCell ref="A34:AB34"/>
    <mergeCell ref="A32:AB32"/>
    <mergeCell ref="A46:AB46"/>
    <mergeCell ref="A47:AB47"/>
    <mergeCell ref="A48:AB48"/>
  </mergeCells>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2"/>
  <sheetViews>
    <sheetView workbookViewId="0">
      <selection activeCell="I13" sqref="I13"/>
    </sheetView>
  </sheetViews>
  <sheetFormatPr defaultRowHeight="15" x14ac:dyDescent="0.25"/>
  <sheetData>
    <row r="3" spans="2:9" x14ac:dyDescent="0.25">
      <c r="B3" t="s">
        <v>61</v>
      </c>
      <c r="C3" t="s">
        <v>62</v>
      </c>
      <c r="D3" t="s">
        <v>63</v>
      </c>
      <c r="E3" t="s">
        <v>64</v>
      </c>
      <c r="F3" t="s">
        <v>65</v>
      </c>
      <c r="G3" t="s">
        <v>66</v>
      </c>
    </row>
    <row r="4" spans="2:9" x14ac:dyDescent="0.25">
      <c r="B4">
        <f>312.32-15.8</f>
        <v>296.52</v>
      </c>
      <c r="C4">
        <v>21.35</v>
      </c>
      <c r="D4">
        <v>194.26</v>
      </c>
      <c r="E4">
        <v>59.31</v>
      </c>
      <c r="F4">
        <v>70.36</v>
      </c>
      <c r="G4">
        <v>50.68</v>
      </c>
    </row>
    <row r="5" spans="2:9" x14ac:dyDescent="0.25">
      <c r="B5">
        <v>423.18</v>
      </c>
      <c r="C5">
        <v>102.47</v>
      </c>
      <c r="D5">
        <v>53.06</v>
      </c>
      <c r="E5">
        <f>353.4-205.92</f>
        <v>147.47999999999999</v>
      </c>
      <c r="F5">
        <v>21.05</v>
      </c>
      <c r="G5">
        <v>128.65</v>
      </c>
    </row>
    <row r="6" spans="2:9" x14ac:dyDescent="0.25">
      <c r="B6">
        <v>394.32</v>
      </c>
      <c r="E6">
        <v>23.46</v>
      </c>
      <c r="F6">
        <v>129.71</v>
      </c>
      <c r="G6">
        <v>16.600000000000001</v>
      </c>
    </row>
    <row r="7" spans="2:9" x14ac:dyDescent="0.25">
      <c r="E7">
        <v>153.13999999999999</v>
      </c>
      <c r="F7">
        <v>42.1</v>
      </c>
      <c r="G7">
        <v>33.44</v>
      </c>
    </row>
    <row r="8" spans="2:9" x14ac:dyDescent="0.25">
      <c r="F8">
        <v>61.12</v>
      </c>
      <c r="G8">
        <v>9.6199999999999992</v>
      </c>
    </row>
    <row r="9" spans="2:9" x14ac:dyDescent="0.25">
      <c r="F9">
        <v>21.05</v>
      </c>
    </row>
    <row r="12" spans="2:9" x14ac:dyDescent="0.25">
      <c r="B12">
        <f>SUM(B4:B10)</f>
        <v>1114.02</v>
      </c>
      <c r="C12" s="17">
        <f t="shared" ref="C12:G12" si="0">SUM(C4:C10)</f>
        <v>123.82</v>
      </c>
      <c r="D12" s="17">
        <f t="shared" si="0"/>
        <v>247.32</v>
      </c>
      <c r="E12" s="17">
        <f t="shared" si="0"/>
        <v>383.39</v>
      </c>
      <c r="F12" s="17">
        <f t="shared" si="0"/>
        <v>345.39000000000004</v>
      </c>
      <c r="G12" s="17">
        <f t="shared" si="0"/>
        <v>238.99</v>
      </c>
      <c r="I12">
        <f>SUM(B12:G12)</f>
        <v>2452.9299999999994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2024-Toneri</vt:lpstr>
      <vt:lpstr>List1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2024-10-04T11:04:02Z</dcterms:modified>
</cp:coreProperties>
</file>